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docs.live.net/f19ebac392df425e/Documentos/Valéria/TRABALHO_UFPI/Dispensa Emergencial_PICOS/"/>
    </mc:Choice>
  </mc:AlternateContent>
  <xr:revisionPtr revIDLastSave="26" documentId="11_F29FCC1EF08726180CA88D3A895C21F6803ECCAC" xr6:coauthVersionLast="47" xr6:coauthVersionMax="47" xr10:uidLastSave="{C5455C42-5155-4898-92C0-CDAB53CFB74D}"/>
  <bookViews>
    <workbookView xWindow="-108" yWindow="-108" windowWidth="23256" windowHeight="12456" tabRatio="500" firstSheet="9" activeTab="10" xr2:uid="{00000000-000D-0000-FFFF-FFFF00000000}"/>
  </bookViews>
  <sheets>
    <sheet name="QUADRO RESUMO" sheetId="1" r:id="rId1"/>
    <sheet name="ELETRICISTA 44H" sheetId="2" r:id="rId2"/>
    <sheet name="MARCENEIRO 44H" sheetId="3" r:id="rId3"/>
    <sheet name="BOMBEIRO HIDRÁULICO 44H" sheetId="4" r:id="rId4"/>
    <sheet name="OPERADOR MICRO 44H" sheetId="5" r:id="rId5"/>
    <sheet name="AGENTE DE PORTARIA 44H" sheetId="6" r:id="rId6"/>
    <sheet name="COPEIRO 44H" sheetId="7" r:id="rId7"/>
    <sheet name="ATENDENTE 44H" sheetId="8" r:id="rId8"/>
    <sheet name="CONTÍNUO 44H" sheetId="9" r:id="rId9"/>
    <sheet name="RECEPCIONISTA 44H" sheetId="10" r:id="rId10"/>
    <sheet name="EPIS" sheetId="11" r:id="rId11"/>
    <sheet name="FERRAMENTAS E EQUIPAMENTOS" sheetId="12" r:id="rId12"/>
    <sheet name="UNIFORMES" sheetId="13" r:id="rId13"/>
  </sheets>
  <definedNames>
    <definedName name="_xlnm.Print_Area" localSheetId="10">EPIS!$A$1:$F$36</definedName>
    <definedName name="_xlnm.Print_Area" localSheetId="11">'FERRAMENTAS E EQUIPAMENTOS'!$A$1:$F$41</definedName>
    <definedName name="Print_Area_0" localSheetId="10">EPIS!$A$1:$F$36</definedName>
    <definedName name="Print_Area_0" localSheetId="11">'FERRAMENTAS E EQUIPAMENTOS'!$A$1:$F$41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F70" i="13" l="1"/>
  <c r="F69" i="13"/>
  <c r="F68" i="13"/>
  <c r="F67" i="13"/>
  <c r="F71" i="13" s="1"/>
  <c r="F72" i="13" s="1"/>
  <c r="I102" i="7" s="1"/>
  <c r="I104" i="7" s="1"/>
  <c r="F66" i="13"/>
  <c r="F65" i="13"/>
  <c r="F60" i="13"/>
  <c r="F59" i="13"/>
  <c r="F58" i="13"/>
  <c r="F57" i="13"/>
  <c r="F61" i="13" s="1"/>
  <c r="F62" i="13" s="1"/>
  <c r="I102" i="9" s="1"/>
  <c r="F56" i="13"/>
  <c r="F55" i="13"/>
  <c r="F50" i="13"/>
  <c r="F49" i="13"/>
  <c r="F48" i="13"/>
  <c r="F47" i="13"/>
  <c r="F51" i="13" s="1"/>
  <c r="F52" i="13" s="1"/>
  <c r="F46" i="13"/>
  <c r="F45" i="13"/>
  <c r="F40" i="13"/>
  <c r="F39" i="13"/>
  <c r="F38" i="13"/>
  <c r="F37" i="13"/>
  <c r="F41" i="13" s="1"/>
  <c r="F42" i="13" s="1"/>
  <c r="F36" i="13"/>
  <c r="F35" i="13"/>
  <c r="F30" i="13"/>
  <c r="F29" i="13"/>
  <c r="F28" i="13"/>
  <c r="F27" i="13"/>
  <c r="F31" i="13" s="1"/>
  <c r="F32" i="13" s="1"/>
  <c r="I102" i="4" s="1"/>
  <c r="F26" i="13"/>
  <c r="F25" i="13"/>
  <c r="F20" i="13"/>
  <c r="F19" i="13"/>
  <c r="F18" i="13"/>
  <c r="F17" i="13"/>
  <c r="F21" i="13" s="1"/>
  <c r="F22" i="13" s="1"/>
  <c r="F16" i="13"/>
  <c r="F15" i="13"/>
  <c r="F10" i="13"/>
  <c r="F9" i="13"/>
  <c r="F8" i="13"/>
  <c r="F7" i="13"/>
  <c r="F11" i="13" s="1"/>
  <c r="F12" i="13" s="1"/>
  <c r="I102" i="2" s="1"/>
  <c r="F6" i="13"/>
  <c r="F39" i="12"/>
  <c r="F38" i="12"/>
  <c r="F37" i="12"/>
  <c r="F36" i="12"/>
  <c r="F35" i="12"/>
  <c r="F34" i="12"/>
  <c r="F33" i="12"/>
  <c r="F32" i="12"/>
  <c r="F27" i="12"/>
  <c r="F26" i="12"/>
  <c r="F25" i="12"/>
  <c r="F24" i="12"/>
  <c r="F23" i="12"/>
  <c r="F22" i="12"/>
  <c r="F21" i="12"/>
  <c r="F20" i="12"/>
  <c r="F19" i="12"/>
  <c r="F14" i="12"/>
  <c r="F13" i="12"/>
  <c r="F12" i="12"/>
  <c r="F11" i="12"/>
  <c r="F10" i="12"/>
  <c r="F9" i="12"/>
  <c r="F8" i="12"/>
  <c r="F7" i="12"/>
  <c r="F15" i="12" s="1"/>
  <c r="F16" i="12" s="1"/>
  <c r="F6" i="12"/>
  <c r="F34" i="11"/>
  <c r="F33" i="11"/>
  <c r="F32" i="11"/>
  <c r="F31" i="11"/>
  <c r="F30" i="11"/>
  <c r="F29" i="11"/>
  <c r="F28" i="11"/>
  <c r="F27" i="11"/>
  <c r="F22" i="11"/>
  <c r="F21" i="11"/>
  <c r="F20" i="11"/>
  <c r="F19" i="11"/>
  <c r="F18" i="11"/>
  <c r="F17" i="11"/>
  <c r="F16" i="11"/>
  <c r="F15" i="11"/>
  <c r="F10" i="11"/>
  <c r="F9" i="11"/>
  <c r="F8" i="11"/>
  <c r="F7" i="11"/>
  <c r="F6" i="11"/>
  <c r="F11" i="11" s="1"/>
  <c r="F12" i="11" s="1"/>
  <c r="B138" i="10"/>
  <c r="B136" i="10"/>
  <c r="B135" i="10"/>
  <c r="B134" i="10"/>
  <c r="B133" i="10"/>
  <c r="B132" i="10"/>
  <c r="H121" i="10"/>
  <c r="H119" i="10"/>
  <c r="H90" i="10"/>
  <c r="H84" i="10"/>
  <c r="H83" i="10"/>
  <c r="H82" i="10"/>
  <c r="H81" i="10"/>
  <c r="H70" i="10"/>
  <c r="H69" i="10"/>
  <c r="H68" i="10"/>
  <c r="H48" i="10"/>
  <c r="H33" i="10"/>
  <c r="H35" i="10" s="1"/>
  <c r="I23" i="10"/>
  <c r="B138" i="9"/>
  <c r="B136" i="9"/>
  <c r="B135" i="9"/>
  <c r="B134" i="9"/>
  <c r="B133" i="9"/>
  <c r="B132" i="9"/>
  <c r="H121" i="9"/>
  <c r="H119" i="9"/>
  <c r="I104" i="9"/>
  <c r="H90" i="9"/>
  <c r="H84" i="9"/>
  <c r="H83" i="9"/>
  <c r="H82" i="9"/>
  <c r="H81" i="9"/>
  <c r="H71" i="9"/>
  <c r="H70" i="9"/>
  <c r="H68" i="9"/>
  <c r="I51" i="9"/>
  <c r="H48" i="9"/>
  <c r="H33" i="9"/>
  <c r="H35" i="9" s="1"/>
  <c r="I23" i="9"/>
  <c r="B138" i="8"/>
  <c r="B136" i="8"/>
  <c r="B135" i="8"/>
  <c r="B134" i="8"/>
  <c r="B133" i="8"/>
  <c r="B132" i="8"/>
  <c r="H121" i="8"/>
  <c r="H119" i="8"/>
  <c r="H90" i="8"/>
  <c r="H84" i="8"/>
  <c r="H83" i="8"/>
  <c r="H82" i="8"/>
  <c r="H81" i="8"/>
  <c r="H71" i="8"/>
  <c r="H70" i="8"/>
  <c r="H68" i="8"/>
  <c r="I51" i="8"/>
  <c r="H48" i="8"/>
  <c r="H33" i="8"/>
  <c r="H35" i="8" s="1"/>
  <c r="I23" i="8"/>
  <c r="B138" i="7"/>
  <c r="B136" i="7"/>
  <c r="B135" i="7"/>
  <c r="B134" i="7"/>
  <c r="B133" i="7"/>
  <c r="B132" i="7"/>
  <c r="H121" i="7"/>
  <c r="H119" i="7"/>
  <c r="H90" i="7"/>
  <c r="H84" i="7"/>
  <c r="H83" i="7"/>
  <c r="H82" i="7"/>
  <c r="H81" i="7"/>
  <c r="H70" i="7"/>
  <c r="H68" i="7"/>
  <c r="H69" i="7" s="1"/>
  <c r="H48" i="7"/>
  <c r="H33" i="7"/>
  <c r="H35" i="7" s="1"/>
  <c r="I23" i="7"/>
  <c r="I54" i="7" s="1"/>
  <c r="B138" i="6"/>
  <c r="B136" i="6"/>
  <c r="B135" i="6"/>
  <c r="B134" i="6"/>
  <c r="B133" i="6"/>
  <c r="B132" i="6"/>
  <c r="H121" i="6"/>
  <c r="H119" i="6"/>
  <c r="H90" i="6"/>
  <c r="H84" i="6"/>
  <c r="H83" i="6"/>
  <c r="H82" i="6"/>
  <c r="H81" i="6"/>
  <c r="H86" i="6" s="1"/>
  <c r="H70" i="6"/>
  <c r="H68" i="6"/>
  <c r="H69" i="6" s="1"/>
  <c r="H48" i="6"/>
  <c r="H33" i="6"/>
  <c r="H35" i="6" s="1"/>
  <c r="I23" i="6"/>
  <c r="I54" i="6" s="1"/>
  <c r="B138" i="5"/>
  <c r="I136" i="5"/>
  <c r="B136" i="5"/>
  <c r="B135" i="5"/>
  <c r="B134" i="5"/>
  <c r="B133" i="5"/>
  <c r="B132" i="5"/>
  <c r="H121" i="5"/>
  <c r="H119" i="5"/>
  <c r="I102" i="5"/>
  <c r="I104" i="5" s="1"/>
  <c r="I109" i="5" s="1"/>
  <c r="H90" i="5"/>
  <c r="H84" i="5"/>
  <c r="H83" i="5"/>
  <c r="H82" i="5"/>
  <c r="H81" i="5"/>
  <c r="H70" i="5"/>
  <c r="H68" i="5"/>
  <c r="H48" i="5"/>
  <c r="H33" i="5"/>
  <c r="H35" i="5" s="1"/>
  <c r="I23" i="5"/>
  <c r="I54" i="5" s="1"/>
  <c r="B138" i="4"/>
  <c r="B136" i="4"/>
  <c r="B135" i="4"/>
  <c r="B134" i="4"/>
  <c r="B133" i="4"/>
  <c r="B132" i="4"/>
  <c r="H121" i="4"/>
  <c r="H119" i="4"/>
  <c r="H90" i="4"/>
  <c r="H84" i="4"/>
  <c r="H83" i="4"/>
  <c r="H82" i="4"/>
  <c r="H81" i="4"/>
  <c r="H86" i="4" s="1"/>
  <c r="H71" i="4"/>
  <c r="H70" i="4"/>
  <c r="H69" i="4"/>
  <c r="H68" i="4"/>
  <c r="H48" i="4"/>
  <c r="H33" i="4"/>
  <c r="H35" i="4" s="1"/>
  <c r="I23" i="4"/>
  <c r="I51" i="4" s="1"/>
  <c r="B138" i="3"/>
  <c r="B136" i="3"/>
  <c r="B135" i="3"/>
  <c r="B134" i="3"/>
  <c r="B133" i="3"/>
  <c r="I132" i="3"/>
  <c r="B132" i="3"/>
  <c r="H121" i="3"/>
  <c r="H119" i="3"/>
  <c r="I102" i="3"/>
  <c r="H90" i="3"/>
  <c r="I89" i="3"/>
  <c r="I90" i="3" s="1"/>
  <c r="I95" i="3" s="1"/>
  <c r="H84" i="3"/>
  <c r="H83" i="3"/>
  <c r="H82" i="3"/>
  <c r="H81" i="3"/>
  <c r="H86" i="3" s="1"/>
  <c r="I74" i="3"/>
  <c r="H70" i="3"/>
  <c r="H71" i="3" s="1"/>
  <c r="H68" i="3"/>
  <c r="H69" i="3" s="1"/>
  <c r="I61" i="3"/>
  <c r="I54" i="3"/>
  <c r="H48" i="3"/>
  <c r="H35" i="3"/>
  <c r="H33" i="3"/>
  <c r="I29" i="3"/>
  <c r="I23" i="3"/>
  <c r="I51" i="3" s="1"/>
  <c r="I55" i="3" s="1"/>
  <c r="B138" i="2"/>
  <c r="B136" i="2"/>
  <c r="B135" i="2"/>
  <c r="B134" i="2"/>
  <c r="B133" i="2"/>
  <c r="B132" i="2"/>
  <c r="H121" i="2"/>
  <c r="H119" i="2"/>
  <c r="I103" i="2"/>
  <c r="I101" i="2"/>
  <c r="H90" i="2"/>
  <c r="H86" i="2"/>
  <c r="H84" i="2"/>
  <c r="H83" i="2"/>
  <c r="H82" i="2"/>
  <c r="H81" i="2"/>
  <c r="H73" i="2"/>
  <c r="H71" i="2"/>
  <c r="H70" i="2"/>
  <c r="H69" i="2"/>
  <c r="H68" i="2"/>
  <c r="H48" i="2"/>
  <c r="H33" i="2"/>
  <c r="H35" i="2" s="1"/>
  <c r="I23" i="2"/>
  <c r="F35" i="11" l="1"/>
  <c r="F36" i="11" s="1"/>
  <c r="I101" i="4" s="1"/>
  <c r="F23" i="11"/>
  <c r="F24" i="11" s="1"/>
  <c r="I101" i="3" s="1"/>
  <c r="F28" i="12"/>
  <c r="F29" i="12" s="1"/>
  <c r="I103" i="3" s="1"/>
  <c r="F40" i="12"/>
  <c r="F41" i="12" s="1"/>
  <c r="I103" i="4" s="1"/>
  <c r="I104" i="2"/>
  <c r="H69" i="5"/>
  <c r="H71" i="7"/>
  <c r="H73" i="7"/>
  <c r="I104" i="3"/>
  <c r="I51" i="2"/>
  <c r="I55" i="2" s="1"/>
  <c r="I61" i="2" s="1"/>
  <c r="I24" i="2"/>
  <c r="I54" i="2"/>
  <c r="I29" i="2"/>
  <c r="H86" i="5"/>
  <c r="I34" i="3"/>
  <c r="I105" i="3"/>
  <c r="I63" i="3"/>
  <c r="I36" i="3"/>
  <c r="I33" i="3"/>
  <c r="I35" i="3" s="1"/>
  <c r="I102" i="10"/>
  <c r="I104" i="10" s="1"/>
  <c r="I102" i="8"/>
  <c r="I104" i="8" s="1"/>
  <c r="H71" i="6"/>
  <c r="H73" i="8"/>
  <c r="H69" i="8"/>
  <c r="I104" i="4"/>
  <c r="H73" i="3"/>
  <c r="I29" i="4"/>
  <c r="I54" i="4"/>
  <c r="I55" i="4" s="1"/>
  <c r="I61" i="4" s="1"/>
  <c r="H71" i="5"/>
  <c r="I102" i="6"/>
  <c r="I104" i="6" s="1"/>
  <c r="H86" i="7"/>
  <c r="H86" i="8"/>
  <c r="I54" i="10"/>
  <c r="I29" i="10"/>
  <c r="I51" i="10"/>
  <c r="I55" i="10" s="1"/>
  <c r="I61" i="10" s="1"/>
  <c r="H71" i="10"/>
  <c r="I136" i="7"/>
  <c r="I109" i="7"/>
  <c r="H73" i="4"/>
  <c r="I55" i="9"/>
  <c r="I61" i="9" s="1"/>
  <c r="I51" i="5"/>
  <c r="I55" i="5" s="1"/>
  <c r="I61" i="5" s="1"/>
  <c r="I51" i="6"/>
  <c r="I55" i="6" s="1"/>
  <c r="I61" i="6" s="1"/>
  <c r="I51" i="7"/>
  <c r="I55" i="7" s="1"/>
  <c r="I61" i="7" s="1"/>
  <c r="I54" i="8"/>
  <c r="I55" i="8" s="1"/>
  <c r="I61" i="8" s="1"/>
  <c r="I29" i="8"/>
  <c r="H86" i="9"/>
  <c r="I29" i="5"/>
  <c r="I29" i="6"/>
  <c r="I29" i="7"/>
  <c r="I54" i="9"/>
  <c r="I29" i="9"/>
  <c r="H69" i="9"/>
  <c r="I109" i="9"/>
  <c r="I136" i="9"/>
  <c r="H73" i="10"/>
  <c r="H86" i="10"/>
  <c r="I132" i="7" l="1"/>
  <c r="I74" i="7"/>
  <c r="I89" i="7"/>
  <c r="I90" i="7" s="1"/>
  <c r="I95" i="7" s="1"/>
  <c r="I34" i="7"/>
  <c r="I36" i="7"/>
  <c r="I105" i="7"/>
  <c r="I63" i="7"/>
  <c r="I33" i="7"/>
  <c r="H73" i="5"/>
  <c r="I105" i="6"/>
  <c r="I89" i="6"/>
  <c r="I90" i="6" s="1"/>
  <c r="I95" i="6" s="1"/>
  <c r="I74" i="6"/>
  <c r="I34" i="6"/>
  <c r="I63" i="6"/>
  <c r="I33" i="6"/>
  <c r="I35" i="6" s="1"/>
  <c r="I132" i="6"/>
  <c r="I36" i="6"/>
  <c r="I105" i="8"/>
  <c r="I89" i="8"/>
  <c r="I90" i="8" s="1"/>
  <c r="I95" i="8" s="1"/>
  <c r="I74" i="8"/>
  <c r="I132" i="8"/>
  <c r="I63" i="8"/>
  <c r="I36" i="8"/>
  <c r="I33" i="8"/>
  <c r="I34" i="8"/>
  <c r="I109" i="8"/>
  <c r="I136" i="8"/>
  <c r="I37" i="3"/>
  <c r="I59" i="3"/>
  <c r="I34" i="2"/>
  <c r="I132" i="2"/>
  <c r="I89" i="2"/>
  <c r="I90" i="2" s="1"/>
  <c r="I95" i="2" s="1"/>
  <c r="I74" i="2"/>
  <c r="I105" i="2"/>
  <c r="I63" i="2"/>
  <c r="I36" i="2"/>
  <c r="I33" i="2"/>
  <c r="I109" i="3"/>
  <c r="I136" i="3"/>
  <c r="I105" i="5"/>
  <c r="I89" i="5"/>
  <c r="I90" i="5" s="1"/>
  <c r="I95" i="5" s="1"/>
  <c r="I74" i="5"/>
  <c r="I34" i="5"/>
  <c r="I63" i="5"/>
  <c r="I33" i="5"/>
  <c r="I35" i="5" s="1"/>
  <c r="I36" i="5"/>
  <c r="I132" i="5"/>
  <c r="I105" i="10"/>
  <c r="I89" i="10"/>
  <c r="I90" i="10" s="1"/>
  <c r="I95" i="10" s="1"/>
  <c r="I74" i="10"/>
  <c r="I132" i="10"/>
  <c r="I63" i="10"/>
  <c r="I36" i="10"/>
  <c r="I33" i="10"/>
  <c r="I34" i="10"/>
  <c r="I105" i="4"/>
  <c r="I132" i="4"/>
  <c r="I89" i="4"/>
  <c r="I90" i="4" s="1"/>
  <c r="I95" i="4" s="1"/>
  <c r="I74" i="4"/>
  <c r="I34" i="4"/>
  <c r="I63" i="4"/>
  <c r="I36" i="4"/>
  <c r="I33" i="4"/>
  <c r="I109" i="10"/>
  <c r="I136" i="10"/>
  <c r="I38" i="3"/>
  <c r="I105" i="9"/>
  <c r="I89" i="9"/>
  <c r="I90" i="9" s="1"/>
  <c r="I95" i="9" s="1"/>
  <c r="I74" i="9"/>
  <c r="I132" i="9"/>
  <c r="I63" i="9"/>
  <c r="I36" i="9"/>
  <c r="I33" i="9"/>
  <c r="I35" i="9" s="1"/>
  <c r="I34" i="9"/>
  <c r="I109" i="6"/>
  <c r="I136" i="6"/>
  <c r="H73" i="9"/>
  <c r="I109" i="4"/>
  <c r="I136" i="4"/>
  <c r="H73" i="6"/>
  <c r="I136" i="2"/>
  <c r="I109" i="2"/>
  <c r="I37" i="6" l="1"/>
  <c r="I59" i="6"/>
  <c r="I35" i="2"/>
  <c r="I38" i="6"/>
  <c r="I59" i="9"/>
  <c r="I37" i="9"/>
  <c r="I37" i="5"/>
  <c r="I59" i="5"/>
  <c r="I35" i="7"/>
  <c r="I38" i="9"/>
  <c r="I35" i="4"/>
  <c r="I46" i="3"/>
  <c r="I42" i="3"/>
  <c r="I44" i="3"/>
  <c r="I40" i="3"/>
  <c r="I45" i="3"/>
  <c r="I41" i="3"/>
  <c r="I43" i="3"/>
  <c r="I47" i="3"/>
  <c r="I35" i="10"/>
  <c r="I38" i="5"/>
  <c r="I35" i="8"/>
  <c r="I37" i="4" l="1"/>
  <c r="I38" i="4" s="1"/>
  <c r="I59" i="4"/>
  <c r="I37" i="7"/>
  <c r="I38" i="7" s="1"/>
  <c r="I59" i="7"/>
  <c r="I59" i="10"/>
  <c r="I37" i="10"/>
  <c r="I38" i="10" s="1"/>
  <c r="I47" i="6"/>
  <c r="I43" i="6"/>
  <c r="I46" i="6"/>
  <c r="I42" i="6"/>
  <c r="I44" i="6"/>
  <c r="I41" i="6"/>
  <c r="I40" i="6"/>
  <c r="I45" i="6"/>
  <c r="I37" i="2"/>
  <c r="I38" i="2" s="1"/>
  <c r="I59" i="2"/>
  <c r="I47" i="5"/>
  <c r="I43" i="5"/>
  <c r="I46" i="5"/>
  <c r="I42" i="5"/>
  <c r="I41" i="5"/>
  <c r="I40" i="5"/>
  <c r="I45" i="5"/>
  <c r="I44" i="5"/>
  <c r="I48" i="3"/>
  <c r="I60" i="3" s="1"/>
  <c r="I62" i="3" s="1"/>
  <c r="I47" i="9"/>
  <c r="I43" i="9"/>
  <c r="I45" i="9"/>
  <c r="I41" i="9"/>
  <c r="I46" i="9"/>
  <c r="I44" i="9"/>
  <c r="I42" i="9"/>
  <c r="I40" i="9"/>
  <c r="I59" i="8"/>
  <c r="I37" i="8"/>
  <c r="I38" i="8" s="1"/>
  <c r="I47" i="8" l="1"/>
  <c r="I43" i="8"/>
  <c r="I45" i="8"/>
  <c r="I41" i="8"/>
  <c r="I40" i="8"/>
  <c r="I46" i="8"/>
  <c r="I42" i="8"/>
  <c r="I44" i="8"/>
  <c r="I48" i="5"/>
  <c r="I60" i="5" s="1"/>
  <c r="I62" i="5" s="1"/>
  <c r="I47" i="10"/>
  <c r="I43" i="10"/>
  <c r="I45" i="10"/>
  <c r="I41" i="10"/>
  <c r="I44" i="10"/>
  <c r="I42" i="10"/>
  <c r="I46" i="10"/>
  <c r="I40" i="10"/>
  <c r="I106" i="3"/>
  <c r="I64" i="3"/>
  <c r="I65" i="3" s="1"/>
  <c r="I75" i="3"/>
  <c r="I133" i="3"/>
  <c r="I48" i="6"/>
  <c r="I60" i="6" s="1"/>
  <c r="I62" i="6" s="1"/>
  <c r="I44" i="2"/>
  <c r="I40" i="2"/>
  <c r="I42" i="2"/>
  <c r="I47" i="2"/>
  <c r="I43" i="2"/>
  <c r="I46" i="2"/>
  <c r="I45" i="2"/>
  <c r="I41" i="2"/>
  <c r="I47" i="7"/>
  <c r="I43" i="7"/>
  <c r="I46" i="7"/>
  <c r="I42" i="7"/>
  <c r="I45" i="7"/>
  <c r="I44" i="7"/>
  <c r="I41" i="7"/>
  <c r="I40" i="7"/>
  <c r="I48" i="9"/>
  <c r="I60" i="9" s="1"/>
  <c r="I62" i="9" s="1"/>
  <c r="I44" i="4"/>
  <c r="I40" i="4"/>
  <c r="I46" i="4"/>
  <c r="I47" i="4"/>
  <c r="I43" i="4"/>
  <c r="I42" i="4"/>
  <c r="I45" i="4"/>
  <c r="I41" i="4"/>
  <c r="I72" i="3" l="1"/>
  <c r="I71" i="3"/>
  <c r="I69" i="3"/>
  <c r="I70" i="3"/>
  <c r="I68" i="3"/>
  <c r="I133" i="9"/>
  <c r="I106" i="9"/>
  <c r="I75" i="9"/>
  <c r="I64" i="9"/>
  <c r="I65" i="9" s="1"/>
  <c r="I48" i="2"/>
  <c r="I60" i="2" s="1"/>
  <c r="I62" i="2" s="1"/>
  <c r="I48" i="4"/>
  <c r="I60" i="4" s="1"/>
  <c r="I62" i="4" s="1"/>
  <c r="I48" i="7"/>
  <c r="I60" i="7" s="1"/>
  <c r="I62" i="7" s="1"/>
  <c r="I48" i="10"/>
  <c r="I60" i="10" s="1"/>
  <c r="I62" i="10" s="1"/>
  <c r="I133" i="5"/>
  <c r="I64" i="5"/>
  <c r="I65" i="5" s="1"/>
  <c r="I75" i="5"/>
  <c r="I106" i="5"/>
  <c r="I133" i="6"/>
  <c r="I64" i="6"/>
  <c r="I65" i="6" s="1"/>
  <c r="I106" i="6"/>
  <c r="I75" i="6"/>
  <c r="I48" i="8"/>
  <c r="I60" i="8" s="1"/>
  <c r="I62" i="8" s="1"/>
  <c r="I133" i="10" l="1"/>
  <c r="I106" i="10"/>
  <c r="I64" i="10"/>
  <c r="I65" i="10" s="1"/>
  <c r="I75" i="10"/>
  <c r="I75" i="2"/>
  <c r="I64" i="2"/>
  <c r="I65" i="2" s="1"/>
  <c r="I106" i="2"/>
  <c r="I133" i="2"/>
  <c r="I133" i="4"/>
  <c r="I75" i="4"/>
  <c r="I106" i="4"/>
  <c r="I64" i="4"/>
  <c r="I65" i="4" s="1"/>
  <c r="I133" i="8"/>
  <c r="I106" i="8"/>
  <c r="I75" i="8"/>
  <c r="I64" i="8"/>
  <c r="I65" i="8" s="1"/>
  <c r="I72" i="6"/>
  <c r="I68" i="6"/>
  <c r="I69" i="6"/>
  <c r="I70" i="6"/>
  <c r="I71" i="6"/>
  <c r="I70" i="5"/>
  <c r="I72" i="5"/>
  <c r="I68" i="5"/>
  <c r="I71" i="5"/>
  <c r="I69" i="5"/>
  <c r="I133" i="7"/>
  <c r="I64" i="7"/>
  <c r="I65" i="7" s="1"/>
  <c r="I106" i="7"/>
  <c r="I75" i="7"/>
  <c r="I72" i="9"/>
  <c r="I70" i="9"/>
  <c r="I68" i="9"/>
  <c r="I71" i="9"/>
  <c r="I69" i="9"/>
  <c r="I73" i="3"/>
  <c r="I72" i="2" l="1"/>
  <c r="I68" i="2"/>
  <c r="I70" i="2"/>
  <c r="I71" i="2"/>
  <c r="I69" i="2"/>
  <c r="I73" i="6"/>
  <c r="I72" i="4"/>
  <c r="I68" i="4"/>
  <c r="I73" i="4" s="1"/>
  <c r="I70" i="4"/>
  <c r="I71" i="4"/>
  <c r="I69" i="4"/>
  <c r="I72" i="10"/>
  <c r="I69" i="10"/>
  <c r="I68" i="10"/>
  <c r="I70" i="10"/>
  <c r="I71" i="10"/>
  <c r="I73" i="9"/>
  <c r="I76" i="3"/>
  <c r="I77" i="3" s="1"/>
  <c r="I107" i="3"/>
  <c r="I134" i="3"/>
  <c r="I68" i="7"/>
  <c r="I72" i="7"/>
  <c r="I70" i="7"/>
  <c r="I69" i="7"/>
  <c r="I71" i="7"/>
  <c r="I73" i="5"/>
  <c r="I72" i="8"/>
  <c r="I70" i="8"/>
  <c r="I71" i="8"/>
  <c r="I68" i="8"/>
  <c r="I69" i="8"/>
  <c r="I73" i="8" l="1"/>
  <c r="I76" i="5"/>
  <c r="I77" i="5" s="1"/>
  <c r="I134" i="5"/>
  <c r="I107" i="5"/>
  <c r="I85" i="3"/>
  <c r="I82" i="3"/>
  <c r="I80" i="3"/>
  <c r="I84" i="3"/>
  <c r="I81" i="3"/>
  <c r="I83" i="3"/>
  <c r="I73" i="10"/>
  <c r="I76" i="6"/>
  <c r="I77" i="6" s="1"/>
  <c r="I134" i="6"/>
  <c r="I107" i="6"/>
  <c r="I76" i="4"/>
  <c r="I77" i="4" s="1"/>
  <c r="I134" i="4"/>
  <c r="I107" i="4"/>
  <c r="I73" i="7"/>
  <c r="I134" i="9"/>
  <c r="I107" i="9"/>
  <c r="I76" i="9"/>
  <c r="I77" i="9" s="1"/>
  <c r="I73" i="2"/>
  <c r="I83" i="4" l="1"/>
  <c r="I81" i="4"/>
  <c r="I85" i="4"/>
  <c r="I80" i="4"/>
  <c r="I84" i="4"/>
  <c r="I82" i="4"/>
  <c r="I86" i="3"/>
  <c r="I94" i="3" s="1"/>
  <c r="I96" i="3" s="1"/>
  <c r="I134" i="2"/>
  <c r="I107" i="2"/>
  <c r="I76" i="2"/>
  <c r="I77" i="2" s="1"/>
  <c r="I134" i="7"/>
  <c r="I107" i="7"/>
  <c r="I76" i="7"/>
  <c r="I77" i="7" s="1"/>
  <c r="I80" i="5"/>
  <c r="I85" i="5"/>
  <c r="I83" i="5"/>
  <c r="I82" i="5"/>
  <c r="I81" i="5"/>
  <c r="I84" i="5"/>
  <c r="I80" i="6"/>
  <c r="I83" i="6"/>
  <c r="I85" i="6"/>
  <c r="I81" i="6"/>
  <c r="I84" i="6"/>
  <c r="I82" i="6"/>
  <c r="I134" i="10"/>
  <c r="I107" i="10"/>
  <c r="I76" i="10"/>
  <c r="I77" i="10" s="1"/>
  <c r="I80" i="9"/>
  <c r="I85" i="9"/>
  <c r="I84" i="9"/>
  <c r="I82" i="9"/>
  <c r="I83" i="9"/>
  <c r="I81" i="9"/>
  <c r="I134" i="8"/>
  <c r="I107" i="8"/>
  <c r="I76" i="8"/>
  <c r="I77" i="8" s="1"/>
  <c r="I80" i="8" l="1"/>
  <c r="I85" i="8"/>
  <c r="I84" i="8"/>
  <c r="I83" i="8"/>
  <c r="I81" i="8"/>
  <c r="I82" i="8"/>
  <c r="I86" i="6"/>
  <c r="I94" i="6" s="1"/>
  <c r="I96" i="6" s="1"/>
  <c r="I86" i="9"/>
  <c r="I94" i="9" s="1"/>
  <c r="I96" i="9" s="1"/>
  <c r="I80" i="7"/>
  <c r="I81" i="7"/>
  <c r="I85" i="7"/>
  <c r="I83" i="7"/>
  <c r="I84" i="7"/>
  <c r="I82" i="7"/>
  <c r="I80" i="10"/>
  <c r="I85" i="10"/>
  <c r="I82" i="10"/>
  <c r="I84" i="10"/>
  <c r="I83" i="10"/>
  <c r="I81" i="10"/>
  <c r="I86" i="5"/>
  <c r="I94" i="5" s="1"/>
  <c r="I96" i="5" s="1"/>
  <c r="I86" i="4"/>
  <c r="I94" i="4" s="1"/>
  <c r="I96" i="4" s="1"/>
  <c r="I85" i="2"/>
  <c r="I80" i="2"/>
  <c r="I81" i="2"/>
  <c r="I83" i="2"/>
  <c r="I82" i="2"/>
  <c r="I84" i="2"/>
  <c r="I135" i="3"/>
  <c r="I137" i="3" s="1"/>
  <c r="I108" i="3"/>
  <c r="I110" i="3" s="1"/>
  <c r="I135" i="5" l="1"/>
  <c r="I137" i="5" s="1"/>
  <c r="I108" i="5"/>
  <c r="I110" i="5" s="1"/>
  <c r="I113" i="3"/>
  <c r="I114" i="3" s="1"/>
  <c r="I135" i="4"/>
  <c r="I137" i="4" s="1"/>
  <c r="I108" i="4"/>
  <c r="I110" i="4" s="1"/>
  <c r="I86" i="10"/>
  <c r="I94" i="10" s="1"/>
  <c r="I96" i="10" s="1"/>
  <c r="I86" i="8"/>
  <c r="I94" i="8" s="1"/>
  <c r="I96" i="8" s="1"/>
  <c r="I86" i="2"/>
  <c r="I94" i="2" s="1"/>
  <c r="I96" i="2" s="1"/>
  <c r="I86" i="7"/>
  <c r="I94" i="7" s="1"/>
  <c r="I96" i="7" s="1"/>
  <c r="I135" i="9"/>
  <c r="I137" i="9" s="1"/>
  <c r="I108" i="9"/>
  <c r="I110" i="9" s="1"/>
  <c r="I135" i="6"/>
  <c r="I137" i="6" s="1"/>
  <c r="I108" i="6"/>
  <c r="I110" i="6" s="1"/>
  <c r="I124" i="3" l="1"/>
  <c r="I126" i="3" s="1"/>
  <c r="I113" i="6"/>
  <c r="I135" i="10"/>
  <c r="I137" i="10" s="1"/>
  <c r="I108" i="10"/>
  <c r="I110" i="10" s="1"/>
  <c r="I114" i="4"/>
  <c r="I124" i="4" s="1"/>
  <c r="I126" i="4" s="1"/>
  <c r="I113" i="4"/>
  <c r="I108" i="2"/>
  <c r="I110" i="2" s="1"/>
  <c r="I135" i="2"/>
  <c r="I137" i="2" s="1"/>
  <c r="I114" i="5"/>
  <c r="I113" i="5"/>
  <c r="I124" i="5"/>
  <c r="I126" i="5" s="1"/>
  <c r="I117" i="3"/>
  <c r="I119" i="3" s="1"/>
  <c r="I138" i="3" s="1"/>
  <c r="I139" i="3" s="1"/>
  <c r="F10" i="1" s="1"/>
  <c r="G10" i="1" s="1"/>
  <c r="H10" i="1" s="1"/>
  <c r="I128" i="3"/>
  <c r="I116" i="3"/>
  <c r="I118" i="3"/>
  <c r="I135" i="7"/>
  <c r="I137" i="7" s="1"/>
  <c r="I108" i="7"/>
  <c r="I110" i="7" s="1"/>
  <c r="I113" i="9"/>
  <c r="I135" i="8"/>
  <c r="I137" i="8" s="1"/>
  <c r="I108" i="8"/>
  <c r="I110" i="8" s="1"/>
  <c r="I128" i="4" l="1"/>
  <c r="I116" i="4"/>
  <c r="I117" i="4"/>
  <c r="I118" i="4"/>
  <c r="I119" i="4" s="1"/>
  <c r="I138" i="4" s="1"/>
  <c r="I139" i="4" s="1"/>
  <c r="F11" i="1" s="1"/>
  <c r="G11" i="1" s="1"/>
  <c r="H11" i="1" s="1"/>
  <c r="I113" i="8"/>
  <c r="I114" i="8"/>
  <c r="I113" i="7"/>
  <c r="I114" i="2"/>
  <c r="I113" i="2"/>
  <c r="I128" i="5"/>
  <c r="I116" i="5"/>
  <c r="I119" i="5" s="1"/>
  <c r="I138" i="5" s="1"/>
  <c r="I139" i="5" s="1"/>
  <c r="F12" i="1" s="1"/>
  <c r="G12" i="1" s="1"/>
  <c r="H12" i="1" s="1"/>
  <c r="I118" i="5"/>
  <c r="I117" i="5"/>
  <c r="I114" i="9"/>
  <c r="I124" i="9" s="1"/>
  <c r="I126" i="9" s="1"/>
  <c r="I113" i="10"/>
  <c r="I114" i="6"/>
  <c r="I124" i="2" l="1"/>
  <c r="I126" i="2" s="1"/>
  <c r="I117" i="2" s="1"/>
  <c r="I128" i="9"/>
  <c r="I116" i="9"/>
  <c r="I118" i="9"/>
  <c r="I117" i="9"/>
  <c r="I128" i="2"/>
  <c r="I116" i="2"/>
  <c r="I124" i="7"/>
  <c r="I126" i="7" s="1"/>
  <c r="I124" i="6"/>
  <c r="I126" i="6" s="1"/>
  <c r="I114" i="10"/>
  <c r="I124" i="10" s="1"/>
  <c r="I126" i="10" s="1"/>
  <c r="I114" i="7"/>
  <c r="I124" i="8"/>
  <c r="I126" i="8" s="1"/>
  <c r="I118" i="2" l="1"/>
  <c r="I119" i="2"/>
  <c r="I138" i="2" s="1"/>
  <c r="I139" i="2" s="1"/>
  <c r="F9" i="1" s="1"/>
  <c r="G9" i="1" s="1"/>
  <c r="H9" i="1" s="1"/>
  <c r="I128" i="10"/>
  <c r="I116" i="10"/>
  <c r="I118" i="10"/>
  <c r="I117" i="10"/>
  <c r="I128" i="7"/>
  <c r="I116" i="7"/>
  <c r="I119" i="7" s="1"/>
  <c r="I138" i="7" s="1"/>
  <c r="I139" i="7" s="1"/>
  <c r="F14" i="1" s="1"/>
  <c r="G14" i="1" s="1"/>
  <c r="H14" i="1" s="1"/>
  <c r="I118" i="7"/>
  <c r="I117" i="7"/>
  <c r="I128" i="8"/>
  <c r="I116" i="8"/>
  <c r="I118" i="8"/>
  <c r="I117" i="8"/>
  <c r="I119" i="10"/>
  <c r="I138" i="10" s="1"/>
  <c r="I139" i="10" s="1"/>
  <c r="F17" i="1" s="1"/>
  <c r="G17" i="1" s="1"/>
  <c r="H17" i="1" s="1"/>
  <c r="I128" i="6"/>
  <c r="I116" i="6"/>
  <c r="I117" i="6"/>
  <c r="I118" i="6"/>
  <c r="I119" i="9"/>
  <c r="I138" i="9" s="1"/>
  <c r="I139" i="9" s="1"/>
  <c r="F16" i="1" s="1"/>
  <c r="G16" i="1" s="1"/>
  <c r="H16" i="1" s="1"/>
  <c r="I119" i="6" l="1"/>
  <c r="I138" i="6" s="1"/>
  <c r="I139" i="6" s="1"/>
  <c r="F13" i="1" s="1"/>
  <c r="G13" i="1" s="1"/>
  <c r="I119" i="8"/>
  <c r="I138" i="8" s="1"/>
  <c r="I139" i="8" s="1"/>
  <c r="F15" i="1" s="1"/>
  <c r="G15" i="1" s="1"/>
  <c r="H15" i="1" s="1"/>
  <c r="H13" i="1" l="1"/>
  <c r="H20" i="1" s="1"/>
  <c r="H19" i="1"/>
</calcChain>
</file>

<file path=xl/sharedStrings.xml><?xml version="1.0" encoding="utf-8"?>
<sst xmlns="http://schemas.openxmlformats.org/spreadsheetml/2006/main" count="2302" uniqueCount="265">
  <si>
    <t>ANEXO III – PLANILHAS DE CUSTOS E FORMAÇÃO DE PREÇOS</t>
  </si>
  <si>
    <t>QUADRO RESUMO</t>
  </si>
  <si>
    <t xml:space="preserve">GRUPO 01 </t>
  </si>
  <si>
    <t>ITEM</t>
  </si>
  <si>
    <t>CARGO</t>
  </si>
  <si>
    <t>CBO</t>
  </si>
  <si>
    <t>UNIDADE DE FORNECIMENTO</t>
  </si>
  <si>
    <t>QT</t>
  </si>
  <si>
    <t>VALOR UNITÁRIO MENSAL (MÁXIMO)</t>
  </si>
  <si>
    <t>VALOR MENSAL TOTAL (MÁXIMO)</t>
  </si>
  <si>
    <t>ELETRICISTA</t>
  </si>
  <si>
    <t>9511-05</t>
  </si>
  <si>
    <t>POSTO</t>
  </si>
  <si>
    <t>MARCENEIRO</t>
  </si>
  <si>
    <t>7711-05</t>
  </si>
  <si>
    <t>BOMBEIRO HIDRÁULICO</t>
  </si>
  <si>
    <t>4240-10</t>
  </si>
  <si>
    <t xml:space="preserve">OPERADOR DE MICROCOMPUTADOR </t>
  </si>
  <si>
    <t>3172-05</t>
  </si>
  <si>
    <t>AGENTE DE PORTARIA</t>
  </si>
  <si>
    <t>5174-15</t>
  </si>
  <si>
    <t xml:space="preserve">COPEIRO </t>
  </si>
  <si>
    <t>5134-25</t>
  </si>
  <si>
    <t>ATENDENTE</t>
  </si>
  <si>
    <t>4221-10</t>
  </si>
  <si>
    <t xml:space="preserve">CONTÍNUO </t>
  </si>
  <si>
    <t>4122-05</t>
  </si>
  <si>
    <t xml:space="preserve">RECEPCIONISTA </t>
  </si>
  <si>
    <t>4221-05</t>
  </si>
  <si>
    <t>VALOR GLOBAL TOTAL MÁXIMO por 9 meses</t>
  </si>
  <si>
    <t xml:space="preserve"> OBSERVAÇÃO:  Segundo o MTE a caracterização e classificação da insalubridade e da periculosidade, devem ser feitas através de perícia do Médico ou Engenheiro do Trabalho. (Art. 195 CLT).</t>
  </si>
  <si>
    <t>Categoria profissional: ELETRICISTA – 44 HORAS</t>
  </si>
  <si>
    <t>Nº do Processo</t>
  </si>
  <si>
    <t>23111.058536/2024-97</t>
  </si>
  <si>
    <t>Discriminação dos Serviços</t>
  </si>
  <si>
    <t>A</t>
  </si>
  <si>
    <t>Data de apresentação da proposta</t>
  </si>
  <si>
    <t>B</t>
  </si>
  <si>
    <t>Município</t>
  </si>
  <si>
    <t>PICOS-PI</t>
  </si>
  <si>
    <t>C</t>
  </si>
  <si>
    <t>Ano do Acordo, Convenção ou Dissídio Coletivo</t>
  </si>
  <si>
    <t>PI000114/2024</t>
  </si>
  <si>
    <t>D</t>
  </si>
  <si>
    <t>Nº de meses de execução contratual</t>
  </si>
  <si>
    <t>Identificação do Serviço</t>
  </si>
  <si>
    <t>Tipo de Serviço</t>
  </si>
  <si>
    <t>Unidade de Medida</t>
  </si>
  <si>
    <t>Quantidade estimada a contratar (em função da unidade de medida)</t>
  </si>
  <si>
    <t>Apoio Administrativo e Atividades Auxiliares</t>
  </si>
  <si>
    <t>Dados para composição dos custos referentes à mão-de-obra</t>
  </si>
  <si>
    <t>Tipo de serviço (mesmo serviço com características distintas)</t>
  </si>
  <si>
    <t>ELETRICISTA PREDIAL</t>
  </si>
  <si>
    <t>Classificação Brasileira de Ocupações (CBO)</t>
  </si>
  <si>
    <t>Salário Nominativo da Categoria Profissional</t>
  </si>
  <si>
    <t>Categoria profissional (vinculada à execução contratual)</t>
  </si>
  <si>
    <t>SINDICATO DAS EMPRESAS DE ASSEIO E CONSERVACAO DO ESTADO DO PIAUI</t>
  </si>
  <si>
    <t>Data base da categoria (dia/mês/ano)</t>
  </si>
  <si>
    <t>1º janeiro de 2024</t>
  </si>
  <si>
    <t>MÓDULO 1 - COMPOSIÇÃO DA REMUNERAÇÃO</t>
  </si>
  <si>
    <t>COMPOSIÇÃO DA REMUNERAÇÃO</t>
  </si>
  <si>
    <t>%</t>
  </si>
  <si>
    <t>VALOR (R$)</t>
  </si>
  <si>
    <t>Salário Base</t>
  </si>
  <si>
    <t>Adicional Periculosidade</t>
  </si>
  <si>
    <t>Adicional Insalubridade</t>
  </si>
  <si>
    <t>Adicional Noturno</t>
  </si>
  <si>
    <t>E</t>
  </si>
  <si>
    <t>Adicional de Hora Noturna Reduzida</t>
  </si>
  <si>
    <t>F</t>
  </si>
  <si>
    <t>Outros (especificar)</t>
  </si>
  <si>
    <t>TOTAL DO MÓDULO 1</t>
  </si>
  <si>
    <t>MÓDULO 2 – ENCARGOS E BENEFÍCIOS ANUAIS, MENSAIS E DIÁRIOS</t>
  </si>
  <si>
    <t>Submódulo 2.1 - 13º Salário, Férias e Adicional de Férias</t>
  </si>
  <si>
    <t>13 (Décimo-terceiro) salário</t>
  </si>
  <si>
    <t>Férias e Abono de Férias</t>
  </si>
  <si>
    <t>TOTAL SUBMÓDULO 2.1</t>
  </si>
  <si>
    <r>
      <rPr>
        <b/>
        <sz val="10"/>
        <color rgb="FF000000"/>
        <rFont val="Arial"/>
        <charset val="1"/>
      </rPr>
      <t xml:space="preserve">BASE DE CÁLCULO PARA O SUBMÓDULO 2.2 </t>
    </r>
    <r>
      <rPr>
        <sz val="10"/>
        <color rgb="FF000000"/>
        <rFont val="Arial"/>
        <charset val="1"/>
      </rPr>
      <t>(MÓDULO 1 + SUBMÓDULO 2.1)</t>
    </r>
  </si>
  <si>
    <t>MÓDULO 1</t>
  </si>
  <si>
    <t>SUBMÓDULO 2.1</t>
  </si>
  <si>
    <t>TOTAL</t>
  </si>
  <si>
    <t>Submódulo 2.2 - GPS, FGTS e Outras Contribuições</t>
  </si>
  <si>
    <t>INSS</t>
  </si>
  <si>
    <t>Salário Educação</t>
  </si>
  <si>
    <t>SAT (Seguro Acidente de Trabalho)</t>
  </si>
  <si>
    <t>SESC ou SESI</t>
  </si>
  <si>
    <t>SENAI - SENAC</t>
  </si>
  <si>
    <t>SEBRAE</t>
  </si>
  <si>
    <t>G</t>
  </si>
  <si>
    <t>INCRA</t>
  </si>
  <si>
    <t>H</t>
  </si>
  <si>
    <t>FGTS</t>
  </si>
  <si>
    <t>TOTAL SUBMÓDULO 2.2</t>
  </si>
  <si>
    <t>Submódulo 2.3 - Benefícios Mensais e Diários</t>
  </si>
  <si>
    <t>Transporte</t>
  </si>
  <si>
    <t>Auxílio-Refeição/Alimentação</t>
  </si>
  <si>
    <t>-</t>
  </si>
  <si>
    <t>Assistência Médica e Familiar</t>
  </si>
  <si>
    <t>Seguro de vida</t>
  </si>
  <si>
    <t>TOTAL SUBMÓDULO 2.3</t>
  </si>
  <si>
    <t>QUADRO-RESUMO DO MÓDULO 2 - ENCARGOS, BENEFÍCIOS ANUAIS, MENSAIS E DIÁRIOS</t>
  </si>
  <si>
    <t>Módulo 2 - Encargos, Benefícios Anuais, Mensais e Diários</t>
  </si>
  <si>
    <t>2.1</t>
  </si>
  <si>
    <t>13º Salário, Férias e Adicional de Férias</t>
  </si>
  <si>
    <t>2.2</t>
  </si>
  <si>
    <t>GPS, FGTS e Outras Contribuições</t>
  </si>
  <si>
    <t>2.3</t>
  </si>
  <si>
    <t>Benefícios Mensais e Diários</t>
  </si>
  <si>
    <t>TOTAL DO MÓDULO 2</t>
  </si>
  <si>
    <r>
      <rPr>
        <b/>
        <sz val="10"/>
        <color rgb="FF000000"/>
        <rFont val="Arial"/>
        <charset val="1"/>
      </rPr>
      <t xml:space="preserve">BASE DE CÁLCULO PARA O MÓDULO 3 </t>
    </r>
    <r>
      <rPr>
        <sz val="10"/>
        <color rgb="FF000000"/>
        <rFont val="Arial"/>
        <charset val="1"/>
      </rPr>
      <t>(MÓDULO 1 + MÓDULO 2)</t>
    </r>
  </si>
  <si>
    <t>MÓDULO 2</t>
  </si>
  <si>
    <t>MÓDULO 3 – PROVISÃO PARA RESCISÃO</t>
  </si>
  <si>
    <t>PROVISÃO PARA RESCISÃO</t>
  </si>
  <si>
    <t>Aviso Prévio Indenizado</t>
  </si>
  <si>
    <t>Incidência do FGTS sobre Aviso Prévio Indenizado</t>
  </si>
  <si>
    <t>Aviso Prévio Trabalhado</t>
  </si>
  <si>
    <t>Incidência dos encargos do submódulo 2.2 sobre Aviso Prévio Trabalhado</t>
  </si>
  <si>
    <t>Multa do FGTS sobre o Aviso Prévio Indenizado e sobre o Aviso Prévio Trabalhado</t>
  </si>
  <si>
    <t>TOTAL DO MÓDULO 3</t>
  </si>
  <si>
    <r>
      <rPr>
        <b/>
        <sz val="10"/>
        <color rgb="FF000000"/>
        <rFont val="Arial"/>
        <charset val="1"/>
      </rPr>
      <t xml:space="preserve">BASE DE CÁLCULO PARA O MÓDULO 4 </t>
    </r>
    <r>
      <rPr>
        <sz val="10"/>
        <color rgb="FF000000"/>
        <rFont val="Arial"/>
        <charset val="1"/>
      </rPr>
      <t>(MÓDULO 1 + MÓDULO 2 + MÓDULO 3)</t>
    </r>
  </si>
  <si>
    <t>MÓDULO 3</t>
  </si>
  <si>
    <t>MÓDULO 4 – CUSTO DE REPOSIÇÃO DO PROFISSIONAL AUSENTE</t>
  </si>
  <si>
    <t>Submódulo 4.1 - Ausências Legais</t>
  </si>
  <si>
    <t>Substituto na cobertura de Férias</t>
  </si>
  <si>
    <t>Substituto na cobertura de Ausências Legais</t>
  </si>
  <si>
    <t>Substituto na cobertura de Licença Paternidade</t>
  </si>
  <si>
    <t>Substituto na cobertura de Ausência por Acidente de Trabalho</t>
  </si>
  <si>
    <t>Substituto na cobertura de Afastamento Maternidade</t>
  </si>
  <si>
    <t>Substituto na cobertura de outras ausências</t>
  </si>
  <si>
    <t>TOTAL SUBMÓDULO 4.1</t>
  </si>
  <si>
    <t>Submódulo 4.2 - Intrajornada</t>
  </si>
  <si>
    <t>Intervalo para Repouso ou Alimentação</t>
  </si>
  <si>
    <t>TOTAL SUBMÓDULO 4.2</t>
  </si>
  <si>
    <t>QUADRO-RESUMO DO MÓDULO 4 - CUSTO DE REPOSIÇÃO DO PROFISSIONAL AUSENTE</t>
  </si>
  <si>
    <t>Módulo 4 - Custo de Reposição do Profissional Ausente</t>
  </si>
  <si>
    <t>4.1</t>
  </si>
  <si>
    <t>Ausências Legais</t>
  </si>
  <si>
    <t>4.2</t>
  </si>
  <si>
    <t>Intrajornada</t>
  </si>
  <si>
    <t>TOTAL DO MÓDULO 4</t>
  </si>
  <si>
    <t>MÓDULO 5 – INSUMOS DIVERSOS</t>
  </si>
  <si>
    <t>INSUMOS DIVERSOS</t>
  </si>
  <si>
    <t>Materiais</t>
  </si>
  <si>
    <t>EPIs</t>
  </si>
  <si>
    <t>Uniformes</t>
  </si>
  <si>
    <t>Equipamentos / Ferramentas</t>
  </si>
  <si>
    <t>TOTAL DO MÓDULO 5</t>
  </si>
  <si>
    <r>
      <rPr>
        <b/>
        <sz val="10"/>
        <color rgb="FF000000"/>
        <rFont val="Arial"/>
        <charset val="1"/>
      </rPr>
      <t xml:space="preserve">BASE DE CÁLCULO PARA O MÓDULO 6 </t>
    </r>
    <r>
      <rPr>
        <sz val="10"/>
        <color rgb="FF000000"/>
        <rFont val="Arial"/>
        <charset val="1"/>
      </rPr>
      <t>(MÓDULO 1 + MÓDULO 2 + MÓDULO 3 + MÓDULO 4 + MÓDULO 5)</t>
    </r>
  </si>
  <si>
    <t>MÓDULO 4</t>
  </si>
  <si>
    <t>MÓDULO 5</t>
  </si>
  <si>
    <t>MÓDULO 6 – CUSTOS INDIRETOS, TRIBUTOS E LUCRO</t>
  </si>
  <si>
    <t>CUSTOS INDIRETOS, TRIBUTOS E LUCRO</t>
  </si>
  <si>
    <t>Custos Indiretos</t>
  </si>
  <si>
    <t>Lucro</t>
  </si>
  <si>
    <t>TRIBUTOS</t>
  </si>
  <si>
    <t>C.1</t>
  </si>
  <si>
    <t>PIS</t>
  </si>
  <si>
    <t>C.2</t>
  </si>
  <si>
    <t>COFINS</t>
  </si>
  <si>
    <t>C.3</t>
  </si>
  <si>
    <t>ISS</t>
  </si>
  <si>
    <t>TOTAL DO MÓDULO 6</t>
  </si>
  <si>
    <t>a)</t>
  </si>
  <si>
    <t>Tributos % = To = .............................................................</t>
  </si>
  <si>
    <t>b)</t>
  </si>
  <si>
    <t>(Total dos Módulos 1, 2, 3, 4 e 5+ Custos indiretos + lucro)= Po = ...................................</t>
  </si>
  <si>
    <t>c)</t>
  </si>
  <si>
    <t>Po / (1 - To) = P1 = ..............................................................................</t>
  </si>
  <si>
    <t>Valor dos Tributos = P1 - Po</t>
  </si>
  <si>
    <t>QUADRO RESUMO DO CUSTO POR EMPREGADO</t>
  </si>
  <si>
    <t>Mão-de-Obra vinculada à execução contratual (valor por empregado)</t>
  </si>
  <si>
    <t>Subtotal (A + B + C + D + E)</t>
  </si>
  <si>
    <t>PREÇO TOTAL POR EMPREGADO</t>
  </si>
  <si>
    <t>Categoria profissional: MARCENEIRO – 44 HORAS</t>
  </si>
  <si>
    <t>Categoria profissional: BOMBEIRO HIDRÁULICO – 44 HORAS</t>
  </si>
  <si>
    <t>7241-10</t>
  </si>
  <si>
    <t>Categoria profissional: OPERADOR DE MICROCOMPUTADOR – 44 HORAS</t>
  </si>
  <si>
    <t>OPERADOR DE MICROCOMPUTADOR</t>
  </si>
  <si>
    <t>Categoria profissional: AGENTE DE PORTARIA – 44 HORAS</t>
  </si>
  <si>
    <t xml:space="preserve">5174-15 </t>
  </si>
  <si>
    <t>Categoria profissional: COPEIRO – 44 HORAS</t>
  </si>
  <si>
    <t>COPEIRO</t>
  </si>
  <si>
    <t>Categoria profissional: ATENDENTE – 44 HORAS</t>
  </si>
  <si>
    <t>Categoria profissional: CONTÍNUO – 44 HORAS</t>
  </si>
  <si>
    <t>CONTÍNUO</t>
  </si>
  <si>
    <t>Categoria profissional: RECEPCIONISTA – 44 HORAS</t>
  </si>
  <si>
    <t>RECEPCIONISTA</t>
  </si>
  <si>
    <t>EPI’S</t>
  </si>
  <si>
    <t>TABELA 01 - QUANTITATIVOS DE EQUIPAMENTOS DE PROTEÇÃO INDIVIDUAL (EPI’S) POR EMPREGADO</t>
  </si>
  <si>
    <t xml:space="preserve"> QUANTITATIVOS DE EPI’S - ELETRICISTA </t>
  </si>
  <si>
    <t>NOME</t>
  </si>
  <si>
    <t>QUANT.</t>
  </si>
  <si>
    <t>UNIDADE</t>
  </si>
  <si>
    <t>VALOR UNITÁRIO</t>
  </si>
  <si>
    <t>Luva de segurança tricotada em nylon e elastano, recoberta em nitílico, forro na palma e dorso.</t>
  </si>
  <si>
    <t>PAR</t>
  </si>
  <si>
    <t>Luva de segurança para profissional eletricista que trabalha com alta tensão (1000V), cano longo.</t>
  </si>
  <si>
    <t>Óculos de segurança confeccionado em policarbonato óptico, com armação de nylon e hastes com comprimento regulável. Deve filtrar 99,9% dos raios UVA/UVB.</t>
  </si>
  <si>
    <t>Capacete de segurança com aba frontal, suporte para protetor auditivo, suspensão com jugular removível e 2 sistemas de regulagem. O equipamento deve ser aprovado pelo INMETRO. NBR8221.</t>
  </si>
  <si>
    <t>Protetor auricular tipo plug em silicone.</t>
  </si>
  <si>
    <t xml:space="preserve">TOTAL MENSAL </t>
  </si>
  <si>
    <t xml:space="preserve"> QUANTITATIVOS DE EPI’S – MARCENEIRO </t>
  </si>
  <si>
    <t>Luvas de segurança tricotadas com fios de algodão e poliéster, punho com elástico, com ou sem pigmentos na palma.</t>
  </si>
  <si>
    <t>Máscara de proteção respiratória c/filtro de carvão ativado, para uso com produtos químicos.</t>
  </si>
  <si>
    <t xml:space="preserve">Óculos de segurança confeccionado em policarbonato óptico, com armação de nylon e hastes com comprimento regulável. </t>
  </si>
  <si>
    <t>Capacete de segurança com aba frontal. O equipamento deve ser aprovado pelo INMETRO. NBR8221.</t>
  </si>
  <si>
    <t>Protetor facial incolor de 08 polegadas.</t>
  </si>
  <si>
    <t>Protetor auditivo tipo concha.</t>
  </si>
  <si>
    <t>Máscara descartável p/poeiras e névoas tóxicas. Desempenho: respirador de classe PFF-1 testado conforme norma NBR 13698 para Peças Semi Faciais Filtrantes. Penetração máxima através do filtro 20%. Resistência máxima a inalação 210 Pa. resistência máxima a exalação 300 Pa.</t>
  </si>
  <si>
    <t>CAIXA C/ 50 UND</t>
  </si>
  <si>
    <t>QUANTITATIVOS DE EPI’S – BOMBEIRO HIDRÁULICO</t>
  </si>
  <si>
    <t>Luva de PVC forrada, cano longo e palma áspera de 70 cm.</t>
  </si>
  <si>
    <t>Luva de latex com forro flocado de algodão, punho com virola e palma antiderrapante.</t>
  </si>
  <si>
    <t>Bota tipo Galocha. Policloreto de Vinilia (PVC) injetado e uma só peça. Altura do cabedal: 27 cm, contém polímero plástico em PVC e massa nitrílica de alta qualidade. O material deve possuir certificado de aprovação (C.A.) do Ministério do Trabalho.</t>
  </si>
  <si>
    <t>FERRAMENTAS E EQUIPAMENTOS</t>
  </si>
  <si>
    <t xml:space="preserve">TABELA 02 - QUANTITATIVOS DE FERRAMENTAS E  EQUIPAMENTOS </t>
  </si>
  <si>
    <t>Alicate universal 8", com cabo isolado - 1000V.</t>
  </si>
  <si>
    <t>Trena de 5 m.</t>
  </si>
  <si>
    <t>Multimetro e Amperímetro digital do tipo alicate. Corrente AC 60 a 1000A. CAT IV.</t>
  </si>
  <si>
    <t>Detector de tensão de 90V a 1000V.</t>
  </si>
  <si>
    <t>Alicate de corte lateral de 6".</t>
  </si>
  <si>
    <t>Chave de teste.</t>
  </si>
  <si>
    <t>Jogo de chave de fenda e philips com cabo isolado, com 6 peças.</t>
  </si>
  <si>
    <t>Escada dobrável de 8 degraus em alumínio.</t>
  </si>
  <si>
    <t>Bolsa de tecido para ferramentas 40mm, com alça, no mínimo 4 bolsos externos.</t>
  </si>
  <si>
    <t>Alicate rebitador profissional de 10,5"com quatro pontas.</t>
  </si>
  <si>
    <t>Martelo de unha de 23mm com cabo em madeira.</t>
  </si>
  <si>
    <t>Jogo de chave de fenda e philips com cabo isolado, com 8 peças.</t>
  </si>
  <si>
    <t>Jogo de chaves combinadas, com 12 peças.</t>
  </si>
  <si>
    <t>Parafusadeira e furadeira a bateria 12V, impacto bivolt com jogo de 74 peças e maleta.</t>
  </si>
  <si>
    <t>Alicate universal 8".</t>
  </si>
  <si>
    <t>Jogo de formão, 4 peças com cabo de madeira.</t>
  </si>
  <si>
    <t>Arco de serra padrão com cabo emborrachado, com uma serra.</t>
  </si>
  <si>
    <t>Martelo bola 300g com cabo de madeira.</t>
  </si>
  <si>
    <t>Chave grifo 12" para turbos.</t>
  </si>
  <si>
    <t>Alicate de bomba d' água de 12".</t>
  </si>
  <si>
    <t>Alicate universal de 8".</t>
  </si>
  <si>
    <t>Jogo de chaves de fenda e philips com 8 peças.</t>
  </si>
  <si>
    <t>UNIFORMES</t>
  </si>
  <si>
    <t xml:space="preserve">TABELA 03 - QUANTITATIVO DE UNIFORMES POR EMPREGADO </t>
  </si>
  <si>
    <t>Camiseta em malha de algodão na cor branca.</t>
  </si>
  <si>
    <t>Conjunto profissional (calça e camisa) NB 10. Tecido em brim 88% poliester e 12% poliamida, na cor cinza e com efeito retardante a chamas. O material deve possuir certificado de aprovação (C.A) do Ministério do Trabalho.</t>
  </si>
  <si>
    <t>Calçado ocupacional tipo botina, sem biqueira de aço, para uso eletricista. Cor preta, fechamento em cadarço, confeccionado em couro curtido ao cromo, palmilha de montagem em material sintético, solado de poliuretano bidensidade injetado diretamente no cabeçal. O calçado tem de estar de acordo com a pontuação do trabalhador. O material deve possuir certificado de aprovação (C.A) do Ministério do Trabalho.</t>
  </si>
  <si>
    <t>Meias de algodão.</t>
  </si>
  <si>
    <t>Crachá de identificação com foto</t>
  </si>
  <si>
    <t>Jalecos em brim na cor bege, com gola, mangas curtas e três bolsos, sendo um esquerdo superior, com logomarca da empresa, e dois inferiores. Palavra MANUTENÇÃO escrito nas costas.</t>
  </si>
  <si>
    <t xml:space="preserve">Calça jeans na cor azul marinho. </t>
  </si>
  <si>
    <t>Botas tipo couro fechado sem cadarço (modelo de referência CA 17137).</t>
  </si>
  <si>
    <t xml:space="preserve">TOTAL </t>
  </si>
  <si>
    <t>Jalecos em brim na cor bege, com gola, mangas curtas e três bolsos, sendo um esquerdo superior, com logomarca da empresa, e dois inferiores; e a palavra MANUTENÇÃO escrito nas costas.</t>
  </si>
  <si>
    <t>Calça jeans na cor azul marinho.</t>
  </si>
  <si>
    <t>Calça tipo esporte fino, com zíper, na cor azul marinho/preta.</t>
  </si>
  <si>
    <t>Camisa em tecido Javanesa, gola com entretela, manga curta, na cor azul, de boa qualidade. Feminino/Masculino.</t>
  </si>
  <si>
    <t>Sapatos na cor preta, salto médio, quando se tratar do sexo feminino. Sapato social masculino, preto com ou sem cadarços.</t>
  </si>
  <si>
    <t>Meias Finas, de boa qualidade</t>
  </si>
  <si>
    <t>Cinto na cor preta</t>
  </si>
  <si>
    <t>ATENDENTE E RECEPCIONISTA</t>
  </si>
  <si>
    <t>Terno na cor preta, em tecido tipo microfibra ou Two Way, de boa qualidade. Paletó forrado internamente. Calça comprida social ou saia tipo esporte fino. Masculino/Feminino.</t>
  </si>
  <si>
    <t>Camisa social em tecido Javanesa, gola com entretela compatível com o modelo manga curta, cor bege, de boa qualidade. Feminino/Masculino.</t>
  </si>
  <si>
    <t>Camisa social na cor azul turquesa, de manga curta em Tecido de algodão de boa qualidade. Feminino/Masculino</t>
  </si>
  <si>
    <t>Calça social, na cor preta em tecido de boa qualidade. Feminino/ Masculino</t>
  </si>
  <si>
    <t>AGENTE DE PORTARIA E COPEIRO</t>
  </si>
  <si>
    <t>Camisa de manga curta em Tecido de algodão de boa qualidade. Feminino/Masculino</t>
  </si>
  <si>
    <t xml:space="preserve">VALOR GLOBAL MENSAL MÁXIMO </t>
  </si>
  <si>
    <t>VALOR TOTAL POR 9 MESES  (MÁXIMO)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</si>
</sst>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 R$ &quot;* #,##0.00\ ;&quot;-R$ &quot;* #,##0.00\ ;&quot; R$ &quot;* \-#\ ;@\ "/>
    <numFmt numFmtId="165" formatCode="[$R$-416]\ #,##0.00;[Red]\-[$R$-416]\ #,##0.00"/>
    <numFmt numFmtId="166" formatCode="d/m/yyyy"/>
    <numFmt numFmtId="167" formatCode="&quot;R$ &quot;#,##0.00\ ;[Red]&quot;(R$ &quot;#,###.00\)"/>
    <numFmt numFmtId="168" formatCode="0.00\ ;[Red]\(0.00\)"/>
    <numFmt numFmtId="169" formatCode="&quot; R$ &quot;* #,##0.00\ ;&quot;-R$ &quot;* #,##0.00\ ;&quot; R$ &quot;* \-#\ ;@"/>
    <numFmt numFmtId="170" formatCode="0.000000\ "/>
    <numFmt numFmtId="171" formatCode="0.00000%"/>
    <numFmt numFmtId="172" formatCode="0.000000000\ "/>
    <numFmt numFmtId="173" formatCode="0.0000000\ "/>
  </numFmts>
  <fonts count="23" x14ac:knownFonts="1">
    <font>
      <sz val="11"/>
      <color rgb="FF000000"/>
      <name val="Calibri"/>
      <charset val="1"/>
    </font>
    <font>
      <b/>
      <sz val="10"/>
      <color rgb="FF000000"/>
      <name val="Arial"/>
      <family val="2"/>
      <charset val="1"/>
    </font>
    <font>
      <b/>
      <sz val="12"/>
      <color rgb="FF000000"/>
      <name val="Arial"/>
      <charset val="1"/>
    </font>
    <font>
      <sz val="10"/>
      <color rgb="FF000000"/>
      <name val="Calibri"/>
      <family val="2"/>
      <charset val="1"/>
    </font>
    <font>
      <sz val="10"/>
      <color rgb="FF000000"/>
      <name val="Arial"/>
      <family val="2"/>
      <charset val="1"/>
    </font>
    <font>
      <b/>
      <sz val="11"/>
      <color rgb="FF000000"/>
      <name val="Calibri"/>
      <charset val="1"/>
    </font>
    <font>
      <b/>
      <sz val="10"/>
      <color rgb="FF000000"/>
      <name val="Arial"/>
      <charset val="1"/>
    </font>
    <font>
      <sz val="10"/>
      <color rgb="FF000000"/>
      <name val="Arial"/>
      <charset val="1"/>
    </font>
    <font>
      <sz val="10"/>
      <name val="Arial"/>
      <charset val="1"/>
    </font>
    <font>
      <b/>
      <sz val="10"/>
      <color rgb="FFFF0000"/>
      <name val="Arial"/>
      <charset val="1"/>
    </font>
    <font>
      <sz val="10"/>
      <color rgb="FFFF0000"/>
      <name val="Arial"/>
      <charset val="1"/>
    </font>
    <font>
      <sz val="9"/>
      <color rgb="FF000000"/>
      <name val="Arial"/>
      <charset val="1"/>
    </font>
    <font>
      <b/>
      <sz val="9"/>
      <color rgb="FF000000"/>
      <name val="Arial"/>
      <family val="2"/>
      <charset val="1"/>
    </font>
    <font>
      <b/>
      <sz val="9"/>
      <color rgb="FF000000"/>
      <name val="Arial"/>
      <charset val="1"/>
    </font>
    <font>
      <b/>
      <sz val="8"/>
      <name val="Arial"/>
      <charset val="1"/>
    </font>
    <font>
      <sz val="9"/>
      <color rgb="FF000000"/>
      <name val="Arial"/>
      <family val="2"/>
      <charset val="1"/>
    </font>
    <font>
      <sz val="10"/>
      <color rgb="FF000000"/>
      <name val="Times New Roman"/>
      <charset val="1"/>
    </font>
    <font>
      <b/>
      <sz val="9"/>
      <name val="Arial"/>
      <family val="2"/>
      <charset val="1"/>
    </font>
    <font>
      <b/>
      <sz val="9"/>
      <name val="Arial"/>
      <charset val="1"/>
    </font>
    <font>
      <sz val="9"/>
      <name val="Arial"/>
      <family val="2"/>
      <charset val="1"/>
    </font>
    <font>
      <sz val="9"/>
      <name val="Arial"/>
      <charset val="1"/>
    </font>
    <font>
      <sz val="9"/>
      <color rgb="FF333333"/>
      <name val="Arial"/>
      <charset val="1"/>
    </font>
    <font>
      <sz val="11"/>
      <color rgb="FF000000"/>
      <name val="Calibri"/>
      <charset val="1"/>
    </font>
  </fonts>
  <fills count="9">
    <fill>
      <patternFill patternType="none"/>
    </fill>
    <fill>
      <patternFill patternType="gray125"/>
    </fill>
    <fill>
      <patternFill patternType="solid">
        <fgColor rgb="FFFFFF00"/>
        <bgColor rgb="FFFFFF00"/>
      </patternFill>
    </fill>
    <fill>
      <patternFill patternType="solid">
        <fgColor rgb="FF9CC3E5"/>
        <bgColor rgb="FF8EAADB"/>
      </patternFill>
    </fill>
    <fill>
      <patternFill patternType="solid">
        <fgColor rgb="FFE2EFD9"/>
        <bgColor rgb="FFE2F0D9"/>
      </patternFill>
    </fill>
    <fill>
      <patternFill patternType="solid">
        <fgColor rgb="FFE2F0D9"/>
        <bgColor rgb="FFE2EFD9"/>
      </patternFill>
    </fill>
    <fill>
      <patternFill patternType="solid">
        <fgColor rgb="FF8EAADB"/>
        <bgColor rgb="FF9CC3E5"/>
      </patternFill>
    </fill>
    <fill>
      <patternFill patternType="solid">
        <fgColor rgb="FFFFFFFF"/>
        <bgColor rgb="FFE2F0D9"/>
      </patternFill>
    </fill>
    <fill>
      <patternFill patternType="solid">
        <fgColor rgb="FFDEE6EF"/>
        <bgColor rgb="FFE2EFD9"/>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hair">
        <color auto="1"/>
      </left>
      <right style="hair">
        <color auto="1"/>
      </right>
      <top style="hair">
        <color auto="1"/>
      </top>
      <bottom style="hair">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hair">
        <color auto="1"/>
      </left>
      <right style="hair">
        <color auto="1"/>
      </right>
      <top style="hair">
        <color auto="1"/>
      </top>
      <bottom style="thin">
        <color auto="1"/>
      </bottom>
      <diagonal/>
    </border>
  </borders>
  <cellStyleXfs count="2">
    <xf numFmtId="0" fontId="0" fillId="0" borderId="0"/>
    <xf numFmtId="164" fontId="22" fillId="0" borderId="0" applyBorder="0" applyProtection="0"/>
  </cellStyleXfs>
  <cellXfs count="118">
    <xf numFmtId="0" fontId="0" fillId="0" borderId="0" xfId="0"/>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xf>
    <xf numFmtId="0" fontId="7" fillId="0" borderId="1" xfId="0" applyFont="1" applyBorder="1" applyAlignment="1">
      <alignment horizontal="left"/>
    </xf>
    <xf numFmtId="0" fontId="6" fillId="4" borderId="1" xfId="0" applyFont="1" applyFill="1" applyBorder="1" applyAlignment="1">
      <alignment horizontal="center"/>
    </xf>
    <xf numFmtId="0" fontId="7" fillId="0" borderId="1" xfId="0" applyFont="1" applyBorder="1" applyAlignment="1">
      <alignment horizontal="center"/>
    </xf>
    <xf numFmtId="0" fontId="6" fillId="0" borderId="1" xfId="0" applyFont="1" applyBorder="1" applyAlignment="1">
      <alignment horizontal="center"/>
    </xf>
    <xf numFmtId="0" fontId="0" fillId="0" borderId="0" xfId="0" applyAlignment="1">
      <alignment horizontal="center" vertical="center" wrapText="1"/>
    </xf>
    <xf numFmtId="0" fontId="1" fillId="3" borderId="1" xfId="0" applyFont="1" applyFill="1" applyBorder="1" applyAlignment="1">
      <alignment horizontal="center"/>
    </xf>
    <xf numFmtId="0" fontId="1" fillId="3" borderId="1" xfId="0" applyFont="1" applyFill="1" applyBorder="1" applyAlignment="1">
      <alignment horizontal="center" vertical="center" wrapText="1"/>
    </xf>
    <xf numFmtId="0" fontId="1" fillId="2" borderId="1" xfId="0" applyFont="1" applyFill="1" applyBorder="1" applyAlignment="1">
      <alignment horizontal="center"/>
    </xf>
    <xf numFmtId="0" fontId="1" fillId="0" borderId="0" xfId="0" applyFont="1" applyAlignment="1">
      <alignment horizontal="center"/>
    </xf>
    <xf numFmtId="0" fontId="1" fillId="0" borderId="1" xfId="0" applyFont="1" applyBorder="1" applyAlignment="1">
      <alignment horizontal="center" vertical="center"/>
    </xf>
    <xf numFmtId="0" fontId="2" fillId="0" borderId="0" xfId="0" applyFont="1"/>
    <xf numFmtId="0" fontId="3" fillId="0" borderId="0" xfId="0" applyFont="1"/>
    <xf numFmtId="0" fontId="1"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165" fontId="22" fillId="0" borderId="1" xfId="1" applyNumberFormat="1" applyBorder="1" applyAlignment="1" applyProtection="1">
      <alignment horizontal="center"/>
    </xf>
    <xf numFmtId="0" fontId="4" fillId="0" borderId="1" xfId="0" applyFont="1" applyBorder="1" applyAlignment="1">
      <alignment horizontal="center" vertical="center"/>
    </xf>
    <xf numFmtId="0" fontId="4" fillId="0" borderId="1" xfId="0" applyFont="1" applyBorder="1" applyAlignment="1">
      <alignment horizontal="center" wrapText="1"/>
    </xf>
    <xf numFmtId="0" fontId="4" fillId="0" borderId="1" xfId="0" applyFont="1" applyBorder="1" applyAlignment="1">
      <alignment horizontal="center"/>
    </xf>
    <xf numFmtId="0" fontId="1" fillId="0" borderId="1" xfId="0" applyFont="1" applyBorder="1" applyAlignment="1">
      <alignment horizontal="center" wrapText="1"/>
    </xf>
    <xf numFmtId="0" fontId="4" fillId="0" borderId="1" xfId="1" applyNumberFormat="1" applyFont="1" applyBorder="1" applyAlignment="1" applyProtection="1">
      <alignment horizontal="center"/>
    </xf>
    <xf numFmtId="0" fontId="4" fillId="0" borderId="0" xfId="0" applyFont="1" applyAlignment="1">
      <alignment horizontal="center" wrapText="1"/>
    </xf>
    <xf numFmtId="0" fontId="4" fillId="0" borderId="0" xfId="0" applyFont="1" applyAlignment="1">
      <alignment horizontal="center" vertical="center"/>
    </xf>
    <xf numFmtId="0" fontId="4" fillId="0" borderId="0" xfId="0" applyFont="1" applyAlignment="1">
      <alignment horizontal="center"/>
    </xf>
    <xf numFmtId="0" fontId="1" fillId="0" borderId="0" xfId="0" applyFont="1" applyAlignment="1">
      <alignment horizontal="center" wrapText="1"/>
    </xf>
    <xf numFmtId="164" fontId="22" fillId="0" borderId="0" xfId="1" applyBorder="1" applyAlignment="1" applyProtection="1">
      <alignment horizontal="center"/>
    </xf>
    <xf numFmtId="165" fontId="5" fillId="3" borderId="1" xfId="1" applyNumberFormat="1" applyFont="1" applyFill="1" applyBorder="1" applyAlignment="1" applyProtection="1">
      <alignment horizontal="center"/>
    </xf>
    <xf numFmtId="165" fontId="1" fillId="3" borderId="1" xfId="0" applyNumberFormat="1" applyFont="1" applyFill="1" applyBorder="1" applyAlignment="1">
      <alignment horizontal="center"/>
    </xf>
    <xf numFmtId="0" fontId="6" fillId="0" borderId="1" xfId="0" applyFont="1" applyBorder="1" applyAlignment="1">
      <alignment horizontal="center"/>
    </xf>
    <xf numFmtId="0" fontId="7" fillId="0" borderId="1" xfId="0" applyFont="1" applyBorder="1" applyAlignment="1">
      <alignment horizontal="center"/>
    </xf>
    <xf numFmtId="0" fontId="6" fillId="4" borderId="1" xfId="0" applyFont="1" applyFill="1" applyBorder="1" applyAlignment="1">
      <alignment horizontal="center"/>
    </xf>
    <xf numFmtId="166" fontId="7" fillId="0" borderId="1" xfId="0" applyNumberFormat="1" applyFont="1" applyBorder="1"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xf numFmtId="167" fontId="7" fillId="0" borderId="1" xfId="0" applyNumberFormat="1" applyFont="1" applyBorder="1" applyAlignment="1">
      <alignment horizontal="center"/>
    </xf>
    <xf numFmtId="0" fontId="7" fillId="0" borderId="1" xfId="0" applyFont="1" applyBorder="1"/>
    <xf numFmtId="0" fontId="6" fillId="5" borderId="1" xfId="0" applyFont="1" applyFill="1" applyBorder="1" applyAlignment="1">
      <alignment horizontal="center"/>
    </xf>
    <xf numFmtId="168" fontId="7" fillId="0" borderId="1" xfId="0" applyNumberFormat="1" applyFont="1" applyBorder="1" applyAlignment="1">
      <alignment horizontal="right"/>
    </xf>
    <xf numFmtId="10" fontId="7" fillId="0" borderId="1" xfId="0" applyNumberFormat="1" applyFont="1" applyBorder="1" applyAlignment="1">
      <alignment horizontal="center"/>
    </xf>
    <xf numFmtId="169" fontId="6" fillId="4" borderId="1" xfId="0" applyNumberFormat="1" applyFont="1" applyFill="1" applyBorder="1"/>
    <xf numFmtId="168" fontId="7" fillId="0" borderId="1" xfId="0" applyNumberFormat="1" applyFont="1" applyBorder="1"/>
    <xf numFmtId="10" fontId="6" fillId="4" borderId="1" xfId="0" applyNumberFormat="1" applyFont="1" applyFill="1" applyBorder="1" applyAlignment="1">
      <alignment horizontal="center"/>
    </xf>
    <xf numFmtId="169" fontId="6" fillId="6" borderId="1" xfId="0" applyNumberFormat="1" applyFont="1" applyFill="1" applyBorder="1" applyAlignment="1">
      <alignment horizontal="right"/>
    </xf>
    <xf numFmtId="169" fontId="2" fillId="6" borderId="1" xfId="0" applyNumberFormat="1" applyFont="1" applyFill="1" applyBorder="1" applyAlignment="1">
      <alignment horizontal="right"/>
    </xf>
    <xf numFmtId="169" fontId="7" fillId="0" borderId="1" xfId="0" applyNumberFormat="1" applyFont="1" applyBorder="1" applyAlignment="1">
      <alignment horizontal="center"/>
    </xf>
    <xf numFmtId="2" fontId="6" fillId="4" borderId="1" xfId="0" applyNumberFormat="1" applyFont="1" applyFill="1" applyBorder="1"/>
    <xf numFmtId="170" fontId="0" fillId="0" borderId="0" xfId="0" applyNumberFormat="1"/>
    <xf numFmtId="171" fontId="7" fillId="0" borderId="0" xfId="0" applyNumberFormat="1" applyFont="1" applyAlignment="1">
      <alignment horizontal="center"/>
    </xf>
    <xf numFmtId="0" fontId="6" fillId="0" borderId="1" xfId="0" applyFont="1" applyBorder="1" applyAlignment="1">
      <alignment horizontal="center" vertical="top"/>
    </xf>
    <xf numFmtId="172" fontId="0" fillId="0" borderId="0" xfId="0" applyNumberFormat="1"/>
    <xf numFmtId="173" fontId="0" fillId="0" borderId="0" xfId="0" applyNumberFormat="1"/>
    <xf numFmtId="0" fontId="6" fillId="7" borderId="1" xfId="0" applyFont="1" applyFill="1" applyBorder="1" applyAlignment="1">
      <alignment horizontal="center"/>
    </xf>
    <xf numFmtId="0" fontId="7" fillId="7" borderId="1" xfId="0" applyFont="1" applyFill="1" applyBorder="1" applyAlignment="1">
      <alignment horizontal="center"/>
    </xf>
    <xf numFmtId="168" fontId="8" fillId="0" borderId="1" xfId="0" applyNumberFormat="1" applyFont="1" applyBorder="1"/>
    <xf numFmtId="10" fontId="6" fillId="7" borderId="1" xfId="0" applyNumberFormat="1" applyFont="1" applyFill="1" applyBorder="1" applyAlignment="1">
      <alignment horizontal="center"/>
    </xf>
    <xf numFmtId="10" fontId="7" fillId="0" borderId="1" xfId="0" applyNumberFormat="1" applyFont="1" applyBorder="1"/>
    <xf numFmtId="168" fontId="7" fillId="0" borderId="1" xfId="0" applyNumberFormat="1" applyFont="1" applyBorder="1" applyAlignment="1">
      <alignment horizontal="center"/>
    </xf>
    <xf numFmtId="10" fontId="6" fillId="4" borderId="1" xfId="0" applyNumberFormat="1" applyFont="1" applyFill="1" applyBorder="1"/>
    <xf numFmtId="0" fontId="7" fillId="0" borderId="6" xfId="0" applyFont="1" applyBorder="1" applyAlignment="1">
      <alignment horizontal="center"/>
    </xf>
    <xf numFmtId="0" fontId="9" fillId="0" borderId="6" xfId="0" applyFont="1" applyBorder="1" applyAlignment="1">
      <alignment horizontal="center"/>
    </xf>
    <xf numFmtId="0" fontId="9" fillId="0" borderId="0" xfId="0" applyFont="1" applyAlignment="1">
      <alignment horizontal="left"/>
    </xf>
    <xf numFmtId="10" fontId="9" fillId="0" borderId="0" xfId="0" applyNumberFormat="1" applyFont="1"/>
    <xf numFmtId="2" fontId="9" fillId="0" borderId="7" xfId="0" applyNumberFormat="1" applyFont="1" applyBorder="1"/>
    <xf numFmtId="0" fontId="10" fillId="0" borderId="6" xfId="0" applyFont="1" applyBorder="1"/>
    <xf numFmtId="0" fontId="7" fillId="0" borderId="0" xfId="0" applyFont="1" applyAlignment="1">
      <alignment horizontal="center"/>
    </xf>
    <xf numFmtId="2" fontId="6" fillId="0" borderId="7" xfId="0" applyNumberFormat="1" applyFont="1" applyBorder="1"/>
    <xf numFmtId="2" fontId="7" fillId="0" borderId="1" xfId="0" applyNumberFormat="1" applyFont="1" applyBorder="1"/>
    <xf numFmtId="0" fontId="11" fillId="0" borderId="1" xfId="0" applyFont="1" applyBorder="1" applyAlignment="1">
      <alignment horizontal="center" vertical="center"/>
    </xf>
    <xf numFmtId="0" fontId="14" fillId="8" borderId="1" xfId="0" applyFont="1" applyFill="1" applyBorder="1" applyAlignment="1">
      <alignment horizontal="center" vertical="center" wrapText="1"/>
    </xf>
    <xf numFmtId="0" fontId="16" fillId="0" borderId="0" xfId="0" applyFont="1" applyAlignment="1">
      <alignment vertical="center"/>
    </xf>
    <xf numFmtId="0" fontId="18" fillId="8" borderId="1" xfId="0" applyFont="1" applyFill="1" applyBorder="1" applyAlignment="1">
      <alignment horizontal="center" vertical="center" wrapText="1"/>
    </xf>
    <xf numFmtId="1" fontId="11" fillId="0" borderId="1" xfId="0" applyNumberFormat="1" applyFont="1" applyBorder="1" applyAlignment="1">
      <alignment horizontal="center" vertical="center" shrinkToFit="1"/>
    </xf>
    <xf numFmtId="0" fontId="19" fillId="0" borderId="1" xfId="0" applyFont="1" applyBorder="1" applyAlignment="1">
      <alignment horizontal="left" vertical="center" wrapText="1"/>
    </xf>
    <xf numFmtId="0" fontId="19" fillId="0" borderId="1" xfId="0" applyFont="1" applyBorder="1" applyAlignment="1">
      <alignment horizontal="center" vertical="center" wrapText="1"/>
    </xf>
    <xf numFmtId="165" fontId="20" fillId="0" borderId="1" xfId="0" applyNumberFormat="1" applyFont="1" applyBorder="1" applyAlignment="1">
      <alignment horizontal="center" vertical="center" wrapText="1"/>
    </xf>
    <xf numFmtId="1" fontId="21" fillId="0" borderId="1" xfId="0" applyNumberFormat="1" applyFont="1" applyBorder="1" applyAlignment="1">
      <alignment horizontal="center" vertical="center" shrinkToFit="1"/>
    </xf>
    <xf numFmtId="0" fontId="20" fillId="0" borderId="1" xfId="0" applyFont="1" applyBorder="1" applyAlignment="1">
      <alignment horizontal="left" vertical="center" wrapText="1"/>
    </xf>
    <xf numFmtId="165" fontId="18"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18" fillId="8" borderId="1" xfId="0" applyFont="1" applyFill="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xf numFmtId="0" fontId="6" fillId="0" borderId="2" xfId="0" applyFont="1" applyBorder="1" applyAlignment="1">
      <alignment horizontal="center"/>
    </xf>
    <xf numFmtId="0" fontId="6" fillId="6" borderId="4" xfId="0" applyFont="1" applyFill="1" applyBorder="1" applyAlignment="1">
      <alignment horizontal="center" vertical="center" wrapText="1"/>
    </xf>
    <xf numFmtId="0" fontId="6" fillId="6" borderId="4" xfId="0" applyFont="1" applyFill="1" applyBorder="1" applyAlignment="1">
      <alignment horizontal="center"/>
    </xf>
    <xf numFmtId="0" fontId="2" fillId="6" borderId="4" xfId="0" applyFont="1" applyFill="1" applyBorder="1" applyAlignment="1">
      <alignment horizontal="center"/>
    </xf>
    <xf numFmtId="0" fontId="7" fillId="7" borderId="1" xfId="0" applyFont="1" applyFill="1" applyBorder="1"/>
    <xf numFmtId="0" fontId="6" fillId="6" borderId="4" xfId="0" applyFont="1" applyFill="1" applyBorder="1" applyAlignment="1">
      <alignment horizontal="center" vertical="center"/>
    </xf>
    <xf numFmtId="0" fontId="7" fillId="0" borderId="1" xfId="0" applyFont="1" applyBorder="1" applyAlignment="1">
      <alignment horizontal="left" wrapText="1"/>
    </xf>
    <xf numFmtId="0" fontId="6" fillId="6" borderId="5" xfId="0" applyFont="1" applyFill="1" applyBorder="1" applyAlignment="1">
      <alignment horizontal="center" vertical="center" wrapText="1"/>
    </xf>
    <xf numFmtId="0" fontId="6" fillId="0" borderId="1" xfId="0" applyFont="1" applyBorder="1" applyAlignment="1">
      <alignment horizontal="left"/>
    </xf>
    <xf numFmtId="0" fontId="7" fillId="0" borderId="7" xfId="0" applyFont="1" applyBorder="1"/>
    <xf numFmtId="0" fontId="9" fillId="0" borderId="0" xfId="0" applyFont="1" applyAlignment="1">
      <alignment horizontal="left"/>
    </xf>
    <xf numFmtId="0" fontId="2" fillId="2" borderId="1" xfId="0" applyFont="1" applyFill="1" applyBorder="1" applyAlignment="1">
      <alignment horizontal="center" vertical="center" wrapText="1"/>
    </xf>
    <xf numFmtId="0" fontId="17" fillId="8" borderId="3" xfId="0" applyFont="1" applyFill="1" applyBorder="1" applyAlignment="1">
      <alignment horizontal="center" vertical="center" wrapText="1"/>
    </xf>
    <xf numFmtId="0" fontId="12" fillId="0" borderId="1" xfId="0" applyFont="1" applyBorder="1" applyAlignment="1">
      <alignment horizontal="right" vertical="center" wrapText="1"/>
    </xf>
    <xf numFmtId="1" fontId="18" fillId="0" borderId="1" xfId="0" applyNumberFormat="1" applyFont="1" applyBorder="1" applyAlignment="1">
      <alignment horizontal="right" vertical="center" shrinkToFit="1"/>
    </xf>
    <xf numFmtId="0" fontId="13" fillId="0" borderId="1" xfId="0" applyFont="1" applyBorder="1" applyAlignment="1">
      <alignment horizontal="right" vertical="center" wrapText="1"/>
    </xf>
    <xf numFmtId="0" fontId="17" fillId="8" borderId="8"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165" fontId="11"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0" fontId="12" fillId="8" borderId="1" xfId="0" applyFont="1" applyFill="1" applyBorder="1" applyAlignment="1">
      <alignment horizontal="center" vertical="center" wrapText="1"/>
    </xf>
    <xf numFmtId="0" fontId="0" fillId="0" borderId="0" xfId="0" applyBorder="1"/>
    <xf numFmtId="0" fontId="13" fillId="8" borderId="1" xfId="0" applyFont="1" applyFill="1"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 fillId="8" borderId="1" xfId="0" applyFont="1" applyFill="1" applyBorder="1" applyAlignment="1">
      <alignment horizontal="center" vertical="center"/>
    </xf>
    <xf numFmtId="0" fontId="17" fillId="8" borderId="1" xfId="0" applyFont="1" applyFill="1" applyBorder="1" applyAlignment="1">
      <alignment horizontal="center" vertical="center" wrapText="1"/>
    </xf>
  </cellXfs>
  <cellStyles count="2">
    <cellStyle name="Moeda" xfId="1" builtinId="4"/>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8EAADB"/>
      <rgbColor rgb="FF993366"/>
      <rgbColor rgb="FFE2EFD9"/>
      <rgbColor rgb="FFDEE6E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E2F0D9"/>
      <rgbColor rgb="FFFFFF99"/>
      <rgbColor rgb="FF9CC3E5"/>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2880</xdr:colOff>
      <xdr:row>22</xdr:row>
      <xdr:rowOff>1440</xdr:rowOff>
    </xdr:from>
    <xdr:to>
      <xdr:col>4</xdr:col>
      <xdr:colOff>327240</xdr:colOff>
      <xdr:row>22</xdr:row>
      <xdr:rowOff>1800</xdr:rowOff>
    </xdr:to>
    <xdr:pic>
      <xdr:nvPicPr>
        <xdr:cNvPr id="4" name="image4.pn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1"/>
        <a:stretch/>
      </xdr:blipFill>
      <xdr:spPr>
        <a:xfrm>
          <a:off x="2880" y="5741280"/>
          <a:ext cx="6284520" cy="360"/>
        </a:xfrm>
        <a:prstGeom prst="rect">
          <a:avLst/>
        </a:prstGeom>
        <a:noFill/>
        <a:ln w="0">
          <a:noFill/>
        </a:ln>
      </xdr:spPr>
    </xdr:pic>
    <xdr:clientData/>
  </xdr:twoCellAnchor>
</xdr:wsDr>
</file>

<file path=xl/theme/theme1.xml><?xml version="1.0" encoding="utf-8"?>
<a:theme xmlns:a="http://schemas.openxmlformats.org/drawingml/2006/main" name="Tema do Office">
  <a:themeElements>
    <a:clrScheme name="Office">
      <a:dk1>
        <a:srgbClr val="000000"/>
      </a:dk1>
      <a:lt1>
        <a:srgbClr val="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majorFont>
      <a:minorFont>
        <a:latin typeface="Aptos Narrow" panose="0211000402020202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12700" cap="flat" cmpd="sng" algn="ctr">
          <a:prstDash val="solid"/>
          <a:miter lim="800000"/>
        </a:ln>
        <a:ln w="19050" cap="flat" cmpd="sng" algn="ctr">
          <a:prstDash val="solid"/>
          <a:miter lim="800000"/>
        </a:ln>
        <a:ln w="2540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zoomScale="80" zoomScaleNormal="80" workbookViewId="0">
      <selection activeCell="J16" sqref="J16"/>
    </sheetView>
  </sheetViews>
  <sheetFormatPr defaultColWidth="8.6640625" defaultRowHeight="14.25" customHeight="1" x14ac:dyDescent="0.3"/>
  <cols>
    <col min="1" max="1" width="6.109375" customWidth="1"/>
    <col min="2" max="2" width="37.109375" customWidth="1"/>
    <col min="3" max="3" width="9.44140625" customWidth="1"/>
    <col min="4" max="4" width="19.33203125" customWidth="1"/>
    <col min="5" max="5" width="5.88671875" customWidth="1"/>
    <col min="6" max="6" width="19.77734375" customWidth="1"/>
    <col min="7" max="7" width="20.33203125" customWidth="1"/>
    <col min="8" max="8" width="17" customWidth="1"/>
    <col min="9" max="1025" width="14.44140625" customWidth="1"/>
  </cols>
  <sheetData>
    <row r="1" spans="1:9" ht="15.6" x14ac:dyDescent="0.3">
      <c r="A1" s="14" t="s">
        <v>0</v>
      </c>
      <c r="B1" s="14"/>
      <c r="C1" s="14"/>
      <c r="D1" s="14"/>
      <c r="E1" s="14"/>
      <c r="F1" s="14"/>
      <c r="G1" s="14"/>
      <c r="H1" s="14"/>
      <c r="I1" s="15"/>
    </row>
    <row r="2" spans="1:9" ht="15.6" x14ac:dyDescent="0.3">
      <c r="A2" s="14"/>
      <c r="B2" s="14"/>
      <c r="C2" s="14"/>
      <c r="D2" s="14"/>
      <c r="E2" s="14"/>
      <c r="F2" s="14"/>
      <c r="G2" s="14"/>
      <c r="H2" s="14"/>
      <c r="I2" s="15"/>
    </row>
    <row r="3" spans="1:9" ht="15.6" x14ac:dyDescent="0.3">
      <c r="A3" s="14"/>
      <c r="B3" s="14"/>
      <c r="C3" s="14"/>
      <c r="D3" s="14"/>
      <c r="E3" s="14"/>
      <c r="F3" s="14"/>
      <c r="G3" s="14"/>
      <c r="H3" s="14"/>
      <c r="I3" s="15"/>
    </row>
    <row r="4" spans="1:9" ht="15.6" x14ac:dyDescent="0.3">
      <c r="A4" s="13"/>
      <c r="B4" s="13"/>
      <c r="C4" s="13"/>
      <c r="D4" s="13"/>
      <c r="E4" s="13"/>
      <c r="F4" s="13"/>
      <c r="G4" s="13"/>
      <c r="H4" s="13"/>
      <c r="I4" s="15"/>
    </row>
    <row r="5" spans="1:9" ht="15.6" x14ac:dyDescent="0.3">
      <c r="A5" s="12" t="s">
        <v>1</v>
      </c>
      <c r="B5" s="12"/>
      <c r="C5" s="12"/>
      <c r="D5" s="12"/>
      <c r="E5" s="12"/>
      <c r="F5" s="12"/>
      <c r="G5" s="12"/>
      <c r="H5" s="12"/>
      <c r="I5" s="15"/>
    </row>
    <row r="6" spans="1:9" ht="9" customHeight="1" x14ac:dyDescent="0.3">
      <c r="A6" s="16"/>
      <c r="B6" s="16"/>
      <c r="C6" s="16"/>
      <c r="D6" s="16"/>
      <c r="E6" s="16"/>
      <c r="F6" s="16"/>
      <c r="G6" s="16"/>
      <c r="H6" s="16"/>
    </row>
    <row r="7" spans="1:9" ht="13.5" customHeight="1" x14ac:dyDescent="0.3">
      <c r="A7" s="11" t="s">
        <v>2</v>
      </c>
      <c r="B7" s="11"/>
      <c r="C7" s="11"/>
      <c r="D7" s="11"/>
      <c r="E7" s="11"/>
      <c r="F7" s="11"/>
      <c r="G7" s="11"/>
      <c r="H7" s="11"/>
    </row>
    <row r="8" spans="1:9" ht="39.6" x14ac:dyDescent="0.3">
      <c r="A8" s="17" t="s">
        <v>3</v>
      </c>
      <c r="B8" s="17" t="s">
        <v>4</v>
      </c>
      <c r="C8" s="17" t="s">
        <v>5</v>
      </c>
      <c r="D8" s="17" t="s">
        <v>6</v>
      </c>
      <c r="E8" s="17" t="s">
        <v>7</v>
      </c>
      <c r="F8" s="17" t="s">
        <v>8</v>
      </c>
      <c r="G8" s="17" t="s">
        <v>9</v>
      </c>
      <c r="H8" s="17" t="s">
        <v>264</v>
      </c>
    </row>
    <row r="9" spans="1:9" ht="14.4" x14ac:dyDescent="0.3">
      <c r="A9" s="18">
        <v>1</v>
      </c>
      <c r="B9" s="18" t="s">
        <v>10</v>
      </c>
      <c r="C9" s="18" t="s">
        <v>11</v>
      </c>
      <c r="D9" s="19" t="s">
        <v>12</v>
      </c>
      <c r="E9" s="18">
        <v>2</v>
      </c>
      <c r="F9" s="20">
        <f>'ELETRICISTA 44H'!I139</f>
        <v>5872.770111111111</v>
      </c>
      <c r="G9" s="20">
        <f t="shared" ref="G9:G17" si="0">F9*E9</f>
        <v>11745.540222222222</v>
      </c>
      <c r="H9" s="20">
        <f t="shared" ref="H9:H17" si="1">G9*9</f>
        <v>105709.86199999999</v>
      </c>
    </row>
    <row r="10" spans="1:9" ht="14.4" x14ac:dyDescent="0.3">
      <c r="A10" s="18">
        <v>2</v>
      </c>
      <c r="B10" s="18" t="s">
        <v>13</v>
      </c>
      <c r="C10" s="18" t="s">
        <v>14</v>
      </c>
      <c r="D10" s="19" t="s">
        <v>12</v>
      </c>
      <c r="E10" s="18">
        <v>1</v>
      </c>
      <c r="F10" s="20">
        <f>'MARCENEIRO 44H'!I139</f>
        <v>5278.0088888888895</v>
      </c>
      <c r="G10" s="20">
        <f t="shared" si="0"/>
        <v>5278.0088888888895</v>
      </c>
      <c r="H10" s="20">
        <f t="shared" si="1"/>
        <v>47502.080000000002</v>
      </c>
    </row>
    <row r="11" spans="1:9" ht="14.4" x14ac:dyDescent="0.3">
      <c r="A11" s="18">
        <v>3</v>
      </c>
      <c r="B11" s="18" t="s">
        <v>15</v>
      </c>
      <c r="C11" s="18" t="s">
        <v>16</v>
      </c>
      <c r="D11" s="19" t="s">
        <v>12</v>
      </c>
      <c r="E11" s="18">
        <v>1</v>
      </c>
      <c r="F11" s="20">
        <f>'BOMBEIRO HIDRÁULICO 44H'!I139</f>
        <v>5056.51</v>
      </c>
      <c r="G11" s="20">
        <f t="shared" si="0"/>
        <v>5056.51</v>
      </c>
      <c r="H11" s="20">
        <f t="shared" si="1"/>
        <v>45508.590000000004</v>
      </c>
    </row>
    <row r="12" spans="1:9" ht="14.4" x14ac:dyDescent="0.3">
      <c r="A12" s="18">
        <v>4</v>
      </c>
      <c r="B12" s="21" t="s">
        <v>17</v>
      </c>
      <c r="C12" s="18" t="s">
        <v>18</v>
      </c>
      <c r="D12" s="19" t="s">
        <v>12</v>
      </c>
      <c r="E12" s="18">
        <v>5</v>
      </c>
      <c r="F12" s="20">
        <f>'OPERADOR MICRO 44H'!I139</f>
        <v>5503.2322222222219</v>
      </c>
      <c r="G12" s="20">
        <f t="shared" si="0"/>
        <v>27516.161111111109</v>
      </c>
      <c r="H12" s="20">
        <f t="shared" si="1"/>
        <v>247645.44999999998</v>
      </c>
    </row>
    <row r="13" spans="1:9" ht="14.4" x14ac:dyDescent="0.3">
      <c r="A13" s="22">
        <v>5</v>
      </c>
      <c r="B13" s="22" t="s">
        <v>19</v>
      </c>
      <c r="C13" s="23" t="s">
        <v>20</v>
      </c>
      <c r="D13" s="24" t="s">
        <v>12</v>
      </c>
      <c r="E13" s="25">
        <v>2</v>
      </c>
      <c r="F13" s="20">
        <f>'AGENTE DE PORTARIA 44H'!I139</f>
        <v>4789.4044444444444</v>
      </c>
      <c r="G13" s="20">
        <f t="shared" si="0"/>
        <v>9578.8088888888888</v>
      </c>
      <c r="H13" s="20">
        <f t="shared" si="1"/>
        <v>86209.279999999999</v>
      </c>
    </row>
    <row r="14" spans="1:9" ht="14.4" x14ac:dyDescent="0.3">
      <c r="A14" s="22">
        <v>6</v>
      </c>
      <c r="B14" s="22" t="s">
        <v>21</v>
      </c>
      <c r="C14" s="23" t="s">
        <v>22</v>
      </c>
      <c r="D14" s="24" t="s">
        <v>12</v>
      </c>
      <c r="E14" s="23">
        <v>2</v>
      </c>
      <c r="F14" s="20">
        <f>'COPEIRO 44H'!I139</f>
        <v>4456.5744444444435</v>
      </c>
      <c r="G14" s="20">
        <f t="shared" si="0"/>
        <v>8913.1488888888871</v>
      </c>
      <c r="H14" s="20">
        <f t="shared" si="1"/>
        <v>80218.339999999982</v>
      </c>
    </row>
    <row r="15" spans="1:9" ht="14.4" x14ac:dyDescent="0.3">
      <c r="A15" s="22">
        <v>7</v>
      </c>
      <c r="B15" s="22" t="s">
        <v>23</v>
      </c>
      <c r="C15" s="23" t="s">
        <v>24</v>
      </c>
      <c r="D15" s="24" t="s">
        <v>12</v>
      </c>
      <c r="E15" s="23">
        <v>1</v>
      </c>
      <c r="F15" s="20">
        <f>'ATENDENTE 44H'!I139</f>
        <v>4513.0833333333321</v>
      </c>
      <c r="G15" s="20">
        <f t="shared" si="0"/>
        <v>4513.0833333333321</v>
      </c>
      <c r="H15" s="20">
        <f t="shared" si="1"/>
        <v>40617.749999999985</v>
      </c>
    </row>
    <row r="16" spans="1:9" ht="14.4" x14ac:dyDescent="0.3">
      <c r="A16" s="22">
        <v>8</v>
      </c>
      <c r="B16" s="21" t="s">
        <v>25</v>
      </c>
      <c r="C16" s="23" t="s">
        <v>26</v>
      </c>
      <c r="D16" s="24" t="s">
        <v>12</v>
      </c>
      <c r="E16" s="23">
        <v>3</v>
      </c>
      <c r="F16" s="20">
        <f>'CONTÍNUO 44H'!I139</f>
        <v>4433.3388888888894</v>
      </c>
      <c r="G16" s="20">
        <f t="shared" si="0"/>
        <v>13300.016666666668</v>
      </c>
      <c r="H16" s="20">
        <f t="shared" si="1"/>
        <v>119700.15000000001</v>
      </c>
    </row>
    <row r="17" spans="1:8" ht="14.4" x14ac:dyDescent="0.3">
      <c r="A17" s="22">
        <v>9</v>
      </c>
      <c r="B17" s="21" t="s">
        <v>27</v>
      </c>
      <c r="C17" s="23" t="s">
        <v>28</v>
      </c>
      <c r="D17" s="24" t="s">
        <v>12</v>
      </c>
      <c r="E17" s="23">
        <v>1</v>
      </c>
      <c r="F17" s="20">
        <f>'RECEPCIONISTA 44H'!I139</f>
        <v>5002.6033333333326</v>
      </c>
      <c r="G17" s="20">
        <f t="shared" si="0"/>
        <v>5002.6033333333326</v>
      </c>
      <c r="H17" s="20">
        <f t="shared" si="1"/>
        <v>45023.429999999993</v>
      </c>
    </row>
    <row r="18" spans="1:8" ht="14.4" x14ac:dyDescent="0.3">
      <c r="A18" s="26"/>
      <c r="B18" s="27"/>
      <c r="C18" s="28"/>
      <c r="D18" s="29"/>
      <c r="E18" s="28"/>
      <c r="F18" s="30"/>
      <c r="G18" s="30"/>
      <c r="H18" s="30"/>
    </row>
    <row r="19" spans="1:8" ht="14.4" x14ac:dyDescent="0.3">
      <c r="A19" s="10" t="s">
        <v>263</v>
      </c>
      <c r="B19" s="10"/>
      <c r="C19" s="10"/>
      <c r="D19" s="10"/>
      <c r="E19" s="10"/>
      <c r="F19" s="10"/>
      <c r="G19" s="10"/>
      <c r="H19" s="31">
        <f>SUM(G9:G17)</f>
        <v>90903.881333333324</v>
      </c>
    </row>
    <row r="20" spans="1:8" ht="14.4" x14ac:dyDescent="0.3">
      <c r="A20" s="10" t="s">
        <v>29</v>
      </c>
      <c r="B20" s="10"/>
      <c r="C20" s="10"/>
      <c r="D20" s="10"/>
      <c r="E20" s="10"/>
      <c r="F20" s="10"/>
      <c r="G20" s="10"/>
      <c r="H20" s="32">
        <f>SUM(H9:H17)</f>
        <v>818134.93200000003</v>
      </c>
    </row>
    <row r="21" spans="1:8" ht="6" customHeight="1" x14ac:dyDescent="0.3"/>
    <row r="22" spans="1:8" ht="36" customHeight="1" x14ac:dyDescent="0.3">
      <c r="A22" s="9" t="s">
        <v>30</v>
      </c>
      <c r="B22" s="9"/>
      <c r="C22" s="9"/>
      <c r="D22" s="9"/>
      <c r="E22" s="9"/>
      <c r="F22" s="9"/>
      <c r="G22" s="9"/>
      <c r="H22" s="9"/>
    </row>
  </sheetData>
  <mergeCells count="7">
    <mergeCell ref="A20:G20"/>
    <mergeCell ref="A22:H22"/>
    <mergeCell ref="A1:H3"/>
    <mergeCell ref="A4:H4"/>
    <mergeCell ref="A5:H5"/>
    <mergeCell ref="A7:H7"/>
    <mergeCell ref="A19:G19"/>
  </mergeCells>
  <pageMargins left="0.31527777777777799" right="0.31527777777777799" top="0.31527777777777799" bottom="0.31527777777777799" header="0.511811023622047" footer="0.511811023622047"/>
  <pageSetup paperSize="9" fitToHeight="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997"/>
  <sheetViews>
    <sheetView topLeftCell="A25" zoomScale="80" zoomScaleNormal="80" workbookViewId="0">
      <selection activeCell="I53" sqref="I53"/>
    </sheetView>
  </sheetViews>
  <sheetFormatPr defaultColWidth="8.6640625" defaultRowHeight="14.25" customHeight="1" x14ac:dyDescent="0.3"/>
  <cols>
    <col min="1" max="1" width="7.44140625" customWidth="1"/>
    <col min="2" max="2" width="12.44140625" customWidth="1"/>
    <col min="3" max="3" width="15" customWidth="1"/>
    <col min="4" max="4" width="15.33203125" customWidth="1"/>
    <col min="5" max="5" width="13.44140625" customWidth="1"/>
    <col min="6" max="6" width="13.5546875" customWidth="1"/>
    <col min="7" max="7" width="11.88671875" customWidth="1"/>
    <col min="8" max="8" width="12.88671875" customWidth="1"/>
    <col min="9" max="9" width="33.77734375" customWidth="1"/>
    <col min="10" max="10" width="7.109375" customWidth="1"/>
    <col min="11" max="11" width="10.5546875" customWidth="1"/>
    <col min="12" max="12" width="12.88671875" customWidth="1"/>
    <col min="13" max="13" width="7.109375" customWidth="1"/>
    <col min="14" max="14" width="10.5546875" customWidth="1"/>
    <col min="15" max="1025" width="14.44140625" customWidth="1"/>
  </cols>
  <sheetData>
    <row r="1" spans="1:10" ht="14.4" x14ac:dyDescent="0.3">
      <c r="A1" s="8" t="s">
        <v>185</v>
      </c>
      <c r="B1" s="8"/>
      <c r="C1" s="8"/>
      <c r="D1" s="8"/>
      <c r="E1" s="8"/>
      <c r="F1" s="8"/>
      <c r="G1" s="8"/>
      <c r="H1" s="8"/>
      <c r="I1" s="8"/>
    </row>
    <row r="2" spans="1:10" ht="14.4" x14ac:dyDescent="0.3">
      <c r="A2" s="8"/>
      <c r="B2" s="8"/>
      <c r="C2" s="8"/>
      <c r="D2" s="8"/>
      <c r="E2" s="8"/>
      <c r="F2" s="8"/>
      <c r="G2" s="8"/>
      <c r="H2" s="8"/>
      <c r="I2" s="8"/>
    </row>
    <row r="3" spans="1:10" ht="14.4" x14ac:dyDescent="0.3">
      <c r="A3" s="8" t="s">
        <v>32</v>
      </c>
      <c r="B3" s="8"/>
      <c r="C3" s="8"/>
      <c r="D3" s="8"/>
      <c r="E3" s="8"/>
      <c r="F3" s="8"/>
      <c r="G3" s="8"/>
      <c r="H3" s="7" t="s">
        <v>33</v>
      </c>
      <c r="I3" s="7"/>
    </row>
    <row r="4" spans="1:10" ht="14.4" x14ac:dyDescent="0.3">
      <c r="A4" s="8"/>
      <c r="B4" s="8"/>
      <c r="C4" s="8"/>
      <c r="D4" s="8"/>
      <c r="E4" s="8"/>
      <c r="F4" s="8"/>
      <c r="G4" s="8"/>
      <c r="H4" s="8"/>
      <c r="I4" s="8"/>
    </row>
    <row r="5" spans="1:10" ht="14.4" x14ac:dyDescent="0.3">
      <c r="A5" s="6" t="s">
        <v>34</v>
      </c>
      <c r="B5" s="6"/>
      <c r="C5" s="6"/>
      <c r="D5" s="6"/>
      <c r="E5" s="6"/>
      <c r="F5" s="6"/>
      <c r="G5" s="6"/>
      <c r="H5" s="6"/>
      <c r="I5" s="6"/>
    </row>
    <row r="6" spans="1:10" ht="14.4" x14ac:dyDescent="0.3">
      <c r="A6" s="34" t="s">
        <v>35</v>
      </c>
      <c r="B6" s="5" t="s">
        <v>36</v>
      </c>
      <c r="C6" s="5"/>
      <c r="D6" s="5"/>
      <c r="E6" s="5"/>
      <c r="F6" s="5"/>
      <c r="G6" s="5"/>
      <c r="H6" s="5"/>
      <c r="I6" s="36"/>
    </row>
    <row r="7" spans="1:10" ht="14.4" x14ac:dyDescent="0.3">
      <c r="A7" s="34" t="s">
        <v>37</v>
      </c>
      <c r="B7" s="5" t="s">
        <v>38</v>
      </c>
      <c r="C7" s="5"/>
      <c r="D7" s="5"/>
      <c r="E7" s="5"/>
      <c r="F7" s="5"/>
      <c r="G7" s="5"/>
      <c r="H7" s="5"/>
      <c r="I7" s="34" t="s">
        <v>39</v>
      </c>
    </row>
    <row r="8" spans="1:10" ht="14.4" x14ac:dyDescent="0.3">
      <c r="A8" s="34" t="s">
        <v>40</v>
      </c>
      <c r="B8" s="5" t="s">
        <v>41</v>
      </c>
      <c r="C8" s="5"/>
      <c r="D8" s="5"/>
      <c r="E8" s="5"/>
      <c r="F8" s="5"/>
      <c r="G8" s="5"/>
      <c r="H8" s="5"/>
      <c r="I8" s="34" t="s">
        <v>42</v>
      </c>
    </row>
    <row r="9" spans="1:10" ht="14.4" x14ac:dyDescent="0.3">
      <c r="A9" s="34" t="s">
        <v>43</v>
      </c>
      <c r="B9" s="5" t="s">
        <v>44</v>
      </c>
      <c r="C9" s="5"/>
      <c r="D9" s="5"/>
      <c r="E9" s="5"/>
      <c r="F9" s="5"/>
      <c r="G9" s="5"/>
      <c r="H9" s="5"/>
      <c r="I9" s="34">
        <v>9</v>
      </c>
    </row>
    <row r="10" spans="1:10" ht="14.4" x14ac:dyDescent="0.3">
      <c r="A10" s="4"/>
      <c r="B10" s="4"/>
      <c r="C10" s="4"/>
      <c r="D10" s="4"/>
      <c r="E10" s="4"/>
      <c r="F10" s="4"/>
      <c r="G10" s="4"/>
      <c r="H10" s="4"/>
      <c r="I10" s="4"/>
    </row>
    <row r="11" spans="1:10" ht="14.4" x14ac:dyDescent="0.3">
      <c r="A11" s="6" t="s">
        <v>45</v>
      </c>
      <c r="B11" s="6"/>
      <c r="C11" s="6"/>
      <c r="D11" s="6"/>
      <c r="E11" s="6"/>
      <c r="F11" s="6"/>
      <c r="G11" s="6"/>
      <c r="H11" s="6"/>
      <c r="I11" s="6"/>
    </row>
    <row r="12" spans="1:10" ht="12.75" customHeight="1" x14ac:dyDescent="0.3">
      <c r="A12" s="7" t="s">
        <v>46</v>
      </c>
      <c r="B12" s="7"/>
      <c r="C12" s="7" t="s">
        <v>47</v>
      </c>
      <c r="D12" s="7"/>
      <c r="E12" s="7" t="s">
        <v>48</v>
      </c>
      <c r="F12" s="7"/>
      <c r="G12" s="7"/>
      <c r="H12" s="7"/>
      <c r="I12" s="7"/>
    </row>
    <row r="13" spans="1:10" ht="24.75" customHeight="1" x14ac:dyDescent="0.3">
      <c r="A13" s="3" t="s">
        <v>49</v>
      </c>
      <c r="B13" s="3"/>
      <c r="C13" s="2" t="s">
        <v>12</v>
      </c>
      <c r="D13" s="2"/>
      <c r="E13" s="1">
        <v>1</v>
      </c>
      <c r="F13" s="1"/>
      <c r="G13" s="1"/>
      <c r="H13" s="1"/>
      <c r="I13" s="1"/>
    </row>
    <row r="14" spans="1:10" ht="14.4" x14ac:dyDescent="0.3">
      <c r="A14" s="6" t="s">
        <v>50</v>
      </c>
      <c r="B14" s="6"/>
      <c r="C14" s="6"/>
      <c r="D14" s="6"/>
      <c r="E14" s="6"/>
      <c r="F14" s="6"/>
      <c r="G14" s="6"/>
      <c r="H14" s="6"/>
      <c r="I14" s="6"/>
    </row>
    <row r="15" spans="1:10" ht="14.4" x14ac:dyDescent="0.3">
      <c r="A15" s="34">
        <v>1</v>
      </c>
      <c r="B15" s="5" t="s">
        <v>51</v>
      </c>
      <c r="C15" s="5"/>
      <c r="D15" s="5"/>
      <c r="E15" s="5"/>
      <c r="F15" s="5"/>
      <c r="G15" s="5"/>
      <c r="H15" s="5"/>
      <c r="I15" s="38" t="s">
        <v>186</v>
      </c>
      <c r="J15" s="39"/>
    </row>
    <row r="16" spans="1:10" ht="14.4" x14ac:dyDescent="0.3">
      <c r="A16" s="34">
        <v>2</v>
      </c>
      <c r="B16" s="5" t="s">
        <v>53</v>
      </c>
      <c r="C16" s="5"/>
      <c r="D16" s="5"/>
      <c r="E16" s="5"/>
      <c r="F16" s="5"/>
      <c r="G16" s="5"/>
      <c r="H16" s="5"/>
      <c r="I16" s="34" t="s">
        <v>28</v>
      </c>
    </row>
    <row r="17" spans="1:9" ht="14.4" x14ac:dyDescent="0.3">
      <c r="A17" s="34">
        <v>3</v>
      </c>
      <c r="B17" s="5" t="s">
        <v>54</v>
      </c>
      <c r="C17" s="5"/>
      <c r="D17" s="5"/>
      <c r="E17" s="5"/>
      <c r="F17" s="5"/>
      <c r="G17" s="5"/>
      <c r="H17" s="5"/>
      <c r="I17" s="40">
        <v>1652.05</v>
      </c>
    </row>
    <row r="18" spans="1:9" ht="39.6" x14ac:dyDescent="0.3">
      <c r="A18" s="38">
        <v>4</v>
      </c>
      <c r="B18" s="86" t="s">
        <v>55</v>
      </c>
      <c r="C18" s="86"/>
      <c r="D18" s="86"/>
      <c r="E18" s="86"/>
      <c r="F18" s="86"/>
      <c r="G18" s="86"/>
      <c r="H18" s="86"/>
      <c r="I18" s="37" t="s">
        <v>56</v>
      </c>
    </row>
    <row r="19" spans="1:9" ht="14.4" x14ac:dyDescent="0.3">
      <c r="A19" s="34">
        <v>5</v>
      </c>
      <c r="B19" s="5" t="s">
        <v>57</v>
      </c>
      <c r="C19" s="5"/>
      <c r="D19" s="5"/>
      <c r="E19" s="5"/>
      <c r="F19" s="5"/>
      <c r="G19" s="5"/>
      <c r="H19" s="5"/>
      <c r="I19" s="36" t="s">
        <v>58</v>
      </c>
    </row>
    <row r="20" spans="1:9" ht="14.4" x14ac:dyDescent="0.3">
      <c r="A20" s="87"/>
      <c r="B20" s="87"/>
      <c r="C20" s="87"/>
      <c r="D20" s="87"/>
      <c r="E20" s="87"/>
      <c r="F20" s="87"/>
      <c r="G20" s="87"/>
      <c r="H20" s="87"/>
      <c r="I20" s="87"/>
    </row>
    <row r="21" spans="1:9" ht="15.75" customHeight="1" x14ac:dyDescent="0.3">
      <c r="A21" s="6" t="s">
        <v>59</v>
      </c>
      <c r="B21" s="6"/>
      <c r="C21" s="6"/>
      <c r="D21" s="6"/>
      <c r="E21" s="6"/>
      <c r="F21" s="6"/>
      <c r="G21" s="6"/>
      <c r="H21" s="6"/>
      <c r="I21" s="6"/>
    </row>
    <row r="22" spans="1:9" ht="15.75" customHeight="1" x14ac:dyDescent="0.3">
      <c r="A22" s="42">
        <v>1</v>
      </c>
      <c r="B22" s="6" t="s">
        <v>60</v>
      </c>
      <c r="C22" s="6"/>
      <c r="D22" s="6"/>
      <c r="E22" s="6"/>
      <c r="F22" s="6"/>
      <c r="G22" s="6"/>
      <c r="H22" s="35" t="s">
        <v>61</v>
      </c>
      <c r="I22" s="35" t="s">
        <v>62</v>
      </c>
    </row>
    <row r="23" spans="1:9" ht="15.75" customHeight="1" x14ac:dyDescent="0.3">
      <c r="A23" s="33" t="s">
        <v>35</v>
      </c>
      <c r="B23" s="5" t="s">
        <v>63</v>
      </c>
      <c r="C23" s="5"/>
      <c r="D23" s="5"/>
      <c r="E23" s="5"/>
      <c r="F23" s="5"/>
      <c r="G23" s="5"/>
      <c r="H23" s="41"/>
      <c r="I23" s="43">
        <f>I17</f>
        <v>1652.05</v>
      </c>
    </row>
    <row r="24" spans="1:9" ht="15.75" customHeight="1" x14ac:dyDescent="0.3">
      <c r="A24" s="33" t="s">
        <v>37</v>
      </c>
      <c r="B24" s="5" t="s">
        <v>64</v>
      </c>
      <c r="C24" s="5"/>
      <c r="D24" s="5"/>
      <c r="E24" s="5"/>
      <c r="F24" s="5"/>
      <c r="G24" s="5"/>
      <c r="H24" s="44"/>
      <c r="I24" s="43">
        <v>0</v>
      </c>
    </row>
    <row r="25" spans="1:9" ht="15.75" customHeight="1" x14ac:dyDescent="0.3">
      <c r="A25" s="33" t="s">
        <v>40</v>
      </c>
      <c r="B25" s="5" t="s">
        <v>65</v>
      </c>
      <c r="C25" s="5"/>
      <c r="D25" s="5"/>
      <c r="E25" s="5"/>
      <c r="F25" s="5"/>
      <c r="G25" s="5"/>
      <c r="H25" s="44"/>
      <c r="I25" s="43">
        <v>0</v>
      </c>
    </row>
    <row r="26" spans="1:9" ht="15.75" customHeight="1" x14ac:dyDescent="0.3">
      <c r="A26" s="33" t="s">
        <v>43</v>
      </c>
      <c r="B26" s="5" t="s">
        <v>66</v>
      </c>
      <c r="C26" s="5"/>
      <c r="D26" s="5"/>
      <c r="E26" s="5"/>
      <c r="F26" s="5"/>
      <c r="G26" s="5"/>
      <c r="H26" s="44"/>
      <c r="I26" s="43">
        <v>0</v>
      </c>
    </row>
    <row r="27" spans="1:9" ht="15.75" customHeight="1" x14ac:dyDescent="0.3">
      <c r="A27" s="33" t="s">
        <v>67</v>
      </c>
      <c r="B27" s="5" t="s">
        <v>68</v>
      </c>
      <c r="C27" s="5"/>
      <c r="D27" s="5"/>
      <c r="E27" s="5"/>
      <c r="F27" s="5"/>
      <c r="G27" s="5"/>
      <c r="H27" s="44"/>
      <c r="I27" s="43">
        <v>0</v>
      </c>
    </row>
    <row r="28" spans="1:9" ht="15.75" customHeight="1" x14ac:dyDescent="0.3">
      <c r="A28" s="33" t="s">
        <v>69</v>
      </c>
      <c r="B28" s="5" t="s">
        <v>70</v>
      </c>
      <c r="C28" s="5"/>
      <c r="D28" s="5"/>
      <c r="E28" s="5"/>
      <c r="F28" s="5"/>
      <c r="G28" s="5"/>
      <c r="H28" s="44"/>
      <c r="I28" s="43">
        <v>0</v>
      </c>
    </row>
    <row r="29" spans="1:9" ht="15.75" customHeight="1" x14ac:dyDescent="0.3">
      <c r="A29" s="6" t="s">
        <v>71</v>
      </c>
      <c r="B29" s="6"/>
      <c r="C29" s="6"/>
      <c r="D29" s="6"/>
      <c r="E29" s="6"/>
      <c r="F29" s="6"/>
      <c r="G29" s="6"/>
      <c r="H29" s="6"/>
      <c r="I29" s="45">
        <f>SUM(I23:I28)</f>
        <v>1652.05</v>
      </c>
    </row>
    <row r="30" spans="1:9" ht="15.75" customHeight="1" x14ac:dyDescent="0.3">
      <c r="A30" s="88"/>
      <c r="B30" s="88"/>
      <c r="C30" s="88"/>
      <c r="D30" s="88"/>
      <c r="E30" s="88"/>
      <c r="F30" s="88"/>
      <c r="G30" s="88"/>
      <c r="H30" s="88"/>
      <c r="I30" s="88"/>
    </row>
    <row r="31" spans="1:9" ht="15.75" customHeight="1" x14ac:dyDescent="0.3">
      <c r="A31" s="6" t="s">
        <v>72</v>
      </c>
      <c r="B31" s="6"/>
      <c r="C31" s="6"/>
      <c r="D31" s="6"/>
      <c r="E31" s="6"/>
      <c r="F31" s="6"/>
      <c r="G31" s="6"/>
      <c r="H31" s="6"/>
      <c r="I31" s="6"/>
    </row>
    <row r="32" spans="1:9" ht="15.75" customHeight="1" x14ac:dyDescent="0.3">
      <c r="A32" s="6" t="s">
        <v>73</v>
      </c>
      <c r="B32" s="6"/>
      <c r="C32" s="6"/>
      <c r="D32" s="6"/>
      <c r="E32" s="6"/>
      <c r="F32" s="6"/>
      <c r="G32" s="6"/>
      <c r="H32" s="35" t="s">
        <v>61</v>
      </c>
      <c r="I32" s="35" t="s">
        <v>62</v>
      </c>
    </row>
    <row r="33" spans="1:9" ht="15.75" customHeight="1" x14ac:dyDescent="0.3">
      <c r="A33" s="33" t="s">
        <v>35</v>
      </c>
      <c r="B33" s="5" t="s">
        <v>74</v>
      </c>
      <c r="C33" s="5"/>
      <c r="D33" s="5"/>
      <c r="E33" s="5"/>
      <c r="F33" s="5"/>
      <c r="G33" s="5"/>
      <c r="H33" s="44">
        <f>ROUND(1/12,4)</f>
        <v>8.3299999999999999E-2</v>
      </c>
      <c r="I33" s="46">
        <f>ROUND(I29*H33,2)</f>
        <v>137.62</v>
      </c>
    </row>
    <row r="34" spans="1:9" ht="15.75" customHeight="1" x14ac:dyDescent="0.3">
      <c r="A34" s="33" t="s">
        <v>37</v>
      </c>
      <c r="B34" s="5" t="s">
        <v>75</v>
      </c>
      <c r="C34" s="5"/>
      <c r="D34" s="5"/>
      <c r="E34" s="5"/>
      <c r="F34" s="5"/>
      <c r="G34" s="5"/>
      <c r="H34" s="44">
        <v>0.121</v>
      </c>
      <c r="I34" s="46">
        <f>ROUND(I29*H34,2)</f>
        <v>199.9</v>
      </c>
    </row>
    <row r="35" spans="1:9" ht="15.75" customHeight="1" x14ac:dyDescent="0.3">
      <c r="A35" s="6" t="s">
        <v>76</v>
      </c>
      <c r="B35" s="6"/>
      <c r="C35" s="6"/>
      <c r="D35" s="6"/>
      <c r="E35" s="6"/>
      <c r="F35" s="6"/>
      <c r="G35" s="6"/>
      <c r="H35" s="47">
        <f>SUM(H33:H34)</f>
        <v>0.20429999999999998</v>
      </c>
      <c r="I35" s="45">
        <f>SUM(I33:I34)</f>
        <v>337.52</v>
      </c>
    </row>
    <row r="36" spans="1:9" ht="15.75" customHeight="1" x14ac:dyDescent="0.3">
      <c r="A36" s="89" t="s">
        <v>77</v>
      </c>
      <c r="B36" s="89"/>
      <c r="C36" s="89"/>
      <c r="D36" s="89"/>
      <c r="E36" s="89"/>
      <c r="F36" s="89"/>
      <c r="G36" s="90" t="s">
        <v>78</v>
      </c>
      <c r="H36" s="90"/>
      <c r="I36" s="48">
        <f>I29</f>
        <v>1652.05</v>
      </c>
    </row>
    <row r="37" spans="1:9" ht="15.75" customHeight="1" x14ac:dyDescent="0.3">
      <c r="A37" s="89"/>
      <c r="B37" s="89"/>
      <c r="C37" s="89"/>
      <c r="D37" s="89"/>
      <c r="E37" s="89"/>
      <c r="F37" s="89"/>
      <c r="G37" s="90" t="s">
        <v>79</v>
      </c>
      <c r="H37" s="90"/>
      <c r="I37" s="48">
        <f>I35</f>
        <v>337.52</v>
      </c>
    </row>
    <row r="38" spans="1:9" ht="15.75" customHeight="1" x14ac:dyDescent="0.3">
      <c r="A38" s="89"/>
      <c r="B38" s="89"/>
      <c r="C38" s="89"/>
      <c r="D38" s="89"/>
      <c r="E38" s="89"/>
      <c r="F38" s="89"/>
      <c r="G38" s="91" t="s">
        <v>80</v>
      </c>
      <c r="H38" s="91"/>
      <c r="I38" s="49">
        <f>SUM(I36:I37)</f>
        <v>1989.57</v>
      </c>
    </row>
    <row r="39" spans="1:9" ht="15.75" customHeight="1" x14ac:dyDescent="0.3">
      <c r="A39" s="6" t="s">
        <v>81</v>
      </c>
      <c r="B39" s="6"/>
      <c r="C39" s="6"/>
      <c r="D39" s="6"/>
      <c r="E39" s="6"/>
      <c r="F39" s="6"/>
      <c r="G39" s="6"/>
      <c r="H39" s="35" t="s">
        <v>61</v>
      </c>
      <c r="I39" s="35" t="s">
        <v>62</v>
      </c>
    </row>
    <row r="40" spans="1:9" ht="15.75" customHeight="1" x14ac:dyDescent="0.3">
      <c r="A40" s="33" t="s">
        <v>35</v>
      </c>
      <c r="B40" s="5" t="s">
        <v>82</v>
      </c>
      <c r="C40" s="5"/>
      <c r="D40" s="5"/>
      <c r="E40" s="5"/>
      <c r="F40" s="5"/>
      <c r="G40" s="5"/>
      <c r="H40" s="44">
        <v>0.2</v>
      </c>
      <c r="I40" s="46">
        <f t="shared" ref="I40:I47" si="0">ROUND($I$38*H40,2)</f>
        <v>397.91</v>
      </c>
    </row>
    <row r="41" spans="1:9" ht="15.75" customHeight="1" x14ac:dyDescent="0.3">
      <c r="A41" s="33" t="s">
        <v>37</v>
      </c>
      <c r="B41" s="5" t="s">
        <v>83</v>
      </c>
      <c r="C41" s="5"/>
      <c r="D41" s="5"/>
      <c r="E41" s="5"/>
      <c r="F41" s="5"/>
      <c r="G41" s="5"/>
      <c r="H41" s="44">
        <v>2.5000000000000001E-2</v>
      </c>
      <c r="I41" s="46">
        <f t="shared" si="0"/>
        <v>49.74</v>
      </c>
    </row>
    <row r="42" spans="1:9" ht="15.75" customHeight="1" x14ac:dyDescent="0.3">
      <c r="A42" s="33" t="s">
        <v>40</v>
      </c>
      <c r="B42" s="5" t="s">
        <v>84</v>
      </c>
      <c r="C42" s="5"/>
      <c r="D42" s="5"/>
      <c r="E42" s="5"/>
      <c r="F42" s="5"/>
      <c r="G42" s="5"/>
      <c r="H42" s="44">
        <v>0.06</v>
      </c>
      <c r="I42" s="46">
        <f t="shared" si="0"/>
        <v>119.37</v>
      </c>
    </row>
    <row r="43" spans="1:9" ht="15.75" customHeight="1" x14ac:dyDescent="0.3">
      <c r="A43" s="33" t="s">
        <v>43</v>
      </c>
      <c r="B43" s="5" t="s">
        <v>85</v>
      </c>
      <c r="C43" s="5"/>
      <c r="D43" s="5"/>
      <c r="E43" s="5"/>
      <c r="F43" s="5"/>
      <c r="G43" s="5"/>
      <c r="H43" s="44">
        <v>1.4999999999999999E-2</v>
      </c>
      <c r="I43" s="46">
        <f t="shared" si="0"/>
        <v>29.84</v>
      </c>
    </row>
    <row r="44" spans="1:9" ht="15.75" customHeight="1" x14ac:dyDescent="0.3">
      <c r="A44" s="33" t="s">
        <v>67</v>
      </c>
      <c r="B44" s="5" t="s">
        <v>86</v>
      </c>
      <c r="C44" s="5"/>
      <c r="D44" s="5"/>
      <c r="E44" s="5"/>
      <c r="F44" s="5"/>
      <c r="G44" s="5"/>
      <c r="H44" s="44">
        <v>0.01</v>
      </c>
      <c r="I44" s="46">
        <f t="shared" si="0"/>
        <v>19.899999999999999</v>
      </c>
    </row>
    <row r="45" spans="1:9" ht="15.75" customHeight="1" x14ac:dyDescent="0.3">
      <c r="A45" s="33" t="s">
        <v>69</v>
      </c>
      <c r="B45" s="5" t="s">
        <v>87</v>
      </c>
      <c r="C45" s="5"/>
      <c r="D45" s="5"/>
      <c r="E45" s="5"/>
      <c r="F45" s="5"/>
      <c r="G45" s="5"/>
      <c r="H45" s="44">
        <v>6.0000000000000001E-3</v>
      </c>
      <c r="I45" s="46">
        <f t="shared" si="0"/>
        <v>11.94</v>
      </c>
    </row>
    <row r="46" spans="1:9" ht="15.75" customHeight="1" x14ac:dyDescent="0.3">
      <c r="A46" s="33" t="s">
        <v>88</v>
      </c>
      <c r="B46" s="5" t="s">
        <v>89</v>
      </c>
      <c r="C46" s="5"/>
      <c r="D46" s="5"/>
      <c r="E46" s="5"/>
      <c r="F46" s="5"/>
      <c r="G46" s="5"/>
      <c r="H46" s="44">
        <v>2E-3</v>
      </c>
      <c r="I46" s="46">
        <f t="shared" si="0"/>
        <v>3.98</v>
      </c>
    </row>
    <row r="47" spans="1:9" ht="15.75" customHeight="1" x14ac:dyDescent="0.3">
      <c r="A47" s="33" t="s">
        <v>90</v>
      </c>
      <c r="B47" s="5" t="s">
        <v>91</v>
      </c>
      <c r="C47" s="5"/>
      <c r="D47" s="5"/>
      <c r="E47" s="5"/>
      <c r="F47" s="5"/>
      <c r="G47" s="5"/>
      <c r="H47" s="44">
        <v>0.08</v>
      </c>
      <c r="I47" s="46">
        <f t="shared" si="0"/>
        <v>159.16999999999999</v>
      </c>
    </row>
    <row r="48" spans="1:9" ht="15.75" customHeight="1" x14ac:dyDescent="0.3">
      <c r="A48" s="6" t="s">
        <v>92</v>
      </c>
      <c r="B48" s="6"/>
      <c r="C48" s="6"/>
      <c r="D48" s="6"/>
      <c r="E48" s="6"/>
      <c r="F48" s="6"/>
      <c r="G48" s="6"/>
      <c r="H48" s="47">
        <f>SUM(H40:H47)</f>
        <v>0.39800000000000008</v>
      </c>
      <c r="I48" s="45">
        <f>SUM(I40:I47)</f>
        <v>791.85</v>
      </c>
    </row>
    <row r="49" spans="1:14" ht="15.75" customHeight="1" x14ac:dyDescent="0.3">
      <c r="A49" s="92"/>
      <c r="B49" s="92"/>
      <c r="C49" s="92"/>
      <c r="D49" s="92"/>
      <c r="E49" s="92"/>
      <c r="F49" s="92"/>
      <c r="G49" s="92"/>
      <c r="H49" s="92"/>
      <c r="I49" s="92"/>
    </row>
    <row r="50" spans="1:14" ht="15.75" customHeight="1" x14ac:dyDescent="0.3">
      <c r="A50" s="6" t="s">
        <v>93</v>
      </c>
      <c r="B50" s="6"/>
      <c r="C50" s="6"/>
      <c r="D50" s="6"/>
      <c r="E50" s="6"/>
      <c r="F50" s="6"/>
      <c r="G50" s="6"/>
      <c r="H50" s="47"/>
      <c r="I50" s="35" t="s">
        <v>62</v>
      </c>
    </row>
    <row r="51" spans="1:14" ht="15.75" customHeight="1" x14ac:dyDescent="0.3">
      <c r="A51" s="33" t="s">
        <v>35</v>
      </c>
      <c r="B51" s="87" t="s">
        <v>94</v>
      </c>
      <c r="C51" s="87"/>
      <c r="D51" s="87"/>
      <c r="E51" s="87"/>
      <c r="F51" s="87"/>
      <c r="G51" s="87"/>
      <c r="H51" s="50">
        <v>5</v>
      </c>
      <c r="I51" s="43">
        <f>ROUND((H51*2*22)-0.06*I23,2)</f>
        <v>120.88</v>
      </c>
    </row>
    <row r="52" spans="1:14" ht="15.75" customHeight="1" x14ac:dyDescent="0.3">
      <c r="A52" s="33" t="s">
        <v>37</v>
      </c>
      <c r="B52" s="87" t="s">
        <v>95</v>
      </c>
      <c r="C52" s="87"/>
      <c r="D52" s="87"/>
      <c r="E52" s="87"/>
      <c r="F52" s="87"/>
      <c r="G52" s="87"/>
      <c r="H52" s="34" t="s">
        <v>96</v>
      </c>
      <c r="I52" s="43">
        <v>440.77</v>
      </c>
    </row>
    <row r="53" spans="1:14" ht="15.75" customHeight="1" x14ac:dyDescent="0.3">
      <c r="A53" s="33" t="s">
        <v>40</v>
      </c>
      <c r="B53" s="87" t="s">
        <v>97</v>
      </c>
      <c r="C53" s="87"/>
      <c r="D53" s="87"/>
      <c r="E53" s="87"/>
      <c r="F53" s="87"/>
      <c r="G53" s="87"/>
      <c r="H53" s="34" t="s">
        <v>96</v>
      </c>
      <c r="I53" s="43">
        <v>0</v>
      </c>
    </row>
    <row r="54" spans="1:14" ht="15.75" customHeight="1" x14ac:dyDescent="0.3">
      <c r="A54" s="33" t="s">
        <v>43</v>
      </c>
      <c r="B54" s="87" t="s">
        <v>98</v>
      </c>
      <c r="C54" s="87"/>
      <c r="D54" s="87"/>
      <c r="E54" s="87"/>
      <c r="F54" s="87"/>
      <c r="G54" s="87"/>
      <c r="H54" s="34" t="s">
        <v>96</v>
      </c>
      <c r="I54" s="43">
        <f>ROUND((I23*26)*0.002/12,2)</f>
        <v>7.16</v>
      </c>
    </row>
    <row r="55" spans="1:14" ht="15.75" customHeight="1" x14ac:dyDescent="0.3">
      <c r="A55" s="6" t="s">
        <v>99</v>
      </c>
      <c r="B55" s="6"/>
      <c r="C55" s="6"/>
      <c r="D55" s="6"/>
      <c r="E55" s="6"/>
      <c r="F55" s="6"/>
      <c r="G55" s="6"/>
      <c r="H55" s="6"/>
      <c r="I55" s="51">
        <f>SUM(I51:I54)</f>
        <v>568.80999999999995</v>
      </c>
    </row>
    <row r="56" spans="1:14" ht="15.75" customHeight="1" x14ac:dyDescent="0.3">
      <c r="A56" s="92"/>
      <c r="B56" s="92"/>
      <c r="C56" s="92"/>
      <c r="D56" s="92"/>
      <c r="E56" s="92"/>
      <c r="F56" s="92"/>
      <c r="G56" s="92"/>
      <c r="H56" s="92"/>
      <c r="I56" s="92"/>
    </row>
    <row r="57" spans="1:14" ht="15.75" customHeight="1" x14ac:dyDescent="0.3">
      <c r="A57" s="6" t="s">
        <v>100</v>
      </c>
      <c r="B57" s="6"/>
      <c r="C57" s="6"/>
      <c r="D57" s="6"/>
      <c r="E57" s="6"/>
      <c r="F57" s="6"/>
      <c r="G57" s="6"/>
      <c r="H57" s="6"/>
      <c r="I57" s="6"/>
    </row>
    <row r="58" spans="1:14" ht="15.75" customHeight="1" x14ac:dyDescent="0.3">
      <c r="A58" s="6" t="s">
        <v>101</v>
      </c>
      <c r="B58" s="6"/>
      <c r="C58" s="6"/>
      <c r="D58" s="6"/>
      <c r="E58" s="6"/>
      <c r="F58" s="6"/>
      <c r="G58" s="6"/>
      <c r="H58" s="6"/>
      <c r="I58" s="35" t="s">
        <v>62</v>
      </c>
    </row>
    <row r="59" spans="1:14" ht="15.75" customHeight="1" x14ac:dyDescent="0.3">
      <c r="A59" s="33" t="s">
        <v>102</v>
      </c>
      <c r="B59" s="5" t="s">
        <v>103</v>
      </c>
      <c r="C59" s="5"/>
      <c r="D59" s="5"/>
      <c r="E59" s="5"/>
      <c r="F59" s="5"/>
      <c r="G59" s="5"/>
      <c r="H59" s="5"/>
      <c r="I59" s="46">
        <f>I35</f>
        <v>337.52</v>
      </c>
    </row>
    <row r="60" spans="1:14" ht="15.75" customHeight="1" x14ac:dyDescent="0.3">
      <c r="A60" s="33" t="s">
        <v>104</v>
      </c>
      <c r="B60" s="5" t="s">
        <v>105</v>
      </c>
      <c r="C60" s="5"/>
      <c r="D60" s="5"/>
      <c r="E60" s="5"/>
      <c r="F60" s="5"/>
      <c r="G60" s="5"/>
      <c r="H60" s="5"/>
      <c r="I60" s="46">
        <f>I48</f>
        <v>791.85</v>
      </c>
      <c r="N60" s="52"/>
    </row>
    <row r="61" spans="1:14" ht="15.75" customHeight="1" x14ac:dyDescent="0.3">
      <c r="A61" s="33" t="s">
        <v>106</v>
      </c>
      <c r="B61" s="5" t="s">
        <v>107</v>
      </c>
      <c r="C61" s="5"/>
      <c r="D61" s="5"/>
      <c r="E61" s="5"/>
      <c r="F61" s="5"/>
      <c r="G61" s="5"/>
      <c r="H61" s="5"/>
      <c r="I61" s="46">
        <f>I55</f>
        <v>568.80999999999995</v>
      </c>
    </row>
    <row r="62" spans="1:14" ht="15.75" customHeight="1" x14ac:dyDescent="0.3">
      <c r="A62" s="6" t="s">
        <v>108</v>
      </c>
      <c r="B62" s="6"/>
      <c r="C62" s="6"/>
      <c r="D62" s="6"/>
      <c r="E62" s="6"/>
      <c r="F62" s="6"/>
      <c r="G62" s="6"/>
      <c r="H62" s="6"/>
      <c r="I62" s="45">
        <f>SUM(I59:I61)</f>
        <v>1698.1799999999998</v>
      </c>
    </row>
    <row r="63" spans="1:14" ht="15.75" customHeight="1" x14ac:dyDescent="0.3">
      <c r="A63" s="93" t="s">
        <v>109</v>
      </c>
      <c r="B63" s="93"/>
      <c r="C63" s="93"/>
      <c r="D63" s="93"/>
      <c r="E63" s="93"/>
      <c r="F63" s="93"/>
      <c r="G63" s="90" t="s">
        <v>78</v>
      </c>
      <c r="H63" s="90"/>
      <c r="I63" s="48">
        <f>I29</f>
        <v>1652.05</v>
      </c>
    </row>
    <row r="64" spans="1:14" ht="15.75" customHeight="1" x14ac:dyDescent="0.3">
      <c r="A64" s="93"/>
      <c r="B64" s="93"/>
      <c r="C64" s="93"/>
      <c r="D64" s="93"/>
      <c r="E64" s="93"/>
      <c r="F64" s="93"/>
      <c r="G64" s="90" t="s">
        <v>110</v>
      </c>
      <c r="H64" s="90"/>
      <c r="I64" s="48">
        <f>I62</f>
        <v>1698.1799999999998</v>
      </c>
    </row>
    <row r="65" spans="1:14" ht="15.75" customHeight="1" x14ac:dyDescent="0.3">
      <c r="A65" s="93"/>
      <c r="B65" s="93"/>
      <c r="C65" s="93"/>
      <c r="D65" s="93"/>
      <c r="E65" s="93"/>
      <c r="F65" s="93"/>
      <c r="G65" s="91" t="s">
        <v>80</v>
      </c>
      <c r="H65" s="91"/>
      <c r="I65" s="49">
        <f>SUM(I63:I64)</f>
        <v>3350.2299999999996</v>
      </c>
    </row>
    <row r="66" spans="1:14" ht="15.75" customHeight="1" x14ac:dyDescent="0.3">
      <c r="A66" s="6" t="s">
        <v>111</v>
      </c>
      <c r="B66" s="6"/>
      <c r="C66" s="6"/>
      <c r="D66" s="6"/>
      <c r="E66" s="6"/>
      <c r="F66" s="6"/>
      <c r="G66" s="6"/>
      <c r="H66" s="6"/>
      <c r="I66" s="6"/>
    </row>
    <row r="67" spans="1:14" ht="15.75" customHeight="1" x14ac:dyDescent="0.3">
      <c r="A67" s="33">
        <v>3</v>
      </c>
      <c r="B67" s="6" t="s">
        <v>112</v>
      </c>
      <c r="C67" s="6"/>
      <c r="D67" s="6"/>
      <c r="E67" s="6"/>
      <c r="F67" s="6"/>
      <c r="G67" s="6"/>
      <c r="H67" s="35" t="s">
        <v>61</v>
      </c>
      <c r="I67" s="35" t="s">
        <v>62</v>
      </c>
    </row>
    <row r="68" spans="1:14" ht="15.75" customHeight="1" x14ac:dyDescent="0.3">
      <c r="A68" s="33" t="s">
        <v>35</v>
      </c>
      <c r="B68" s="5" t="s">
        <v>113</v>
      </c>
      <c r="C68" s="5"/>
      <c r="D68" s="5"/>
      <c r="E68" s="5"/>
      <c r="F68" s="5"/>
      <c r="G68" s="5"/>
      <c r="H68" s="44">
        <f>ROUND(((1/12)*5%),4)</f>
        <v>4.1999999999999997E-3</v>
      </c>
      <c r="I68" s="46">
        <f>ROUND(H68*$I$65,2)</f>
        <v>14.07</v>
      </c>
    </row>
    <row r="69" spans="1:14" ht="15.75" customHeight="1" x14ac:dyDescent="0.3">
      <c r="A69" s="33" t="s">
        <v>37</v>
      </c>
      <c r="B69" s="5" t="s">
        <v>114</v>
      </c>
      <c r="C69" s="5"/>
      <c r="D69" s="5"/>
      <c r="E69" s="5"/>
      <c r="F69" s="5"/>
      <c r="G69" s="5"/>
      <c r="H69" s="44">
        <f>TRUNC(H68*H47,4)</f>
        <v>2.9999999999999997E-4</v>
      </c>
      <c r="I69" s="46">
        <f>ROUND(H69*$I$65,2)</f>
        <v>1.01</v>
      </c>
      <c r="L69" s="53"/>
    </row>
    <row r="70" spans="1:14" ht="15.75" customHeight="1" x14ac:dyDescent="0.3">
      <c r="A70" s="33" t="s">
        <v>40</v>
      </c>
      <c r="B70" s="5" t="s">
        <v>115</v>
      </c>
      <c r="C70" s="5"/>
      <c r="D70" s="5"/>
      <c r="E70" s="5"/>
      <c r="F70" s="5"/>
      <c r="G70" s="5"/>
      <c r="H70" s="44">
        <f>ROUND(((7/30)/12)*95%,4)</f>
        <v>1.8499999999999999E-2</v>
      </c>
      <c r="I70" s="46">
        <f>ROUND(H70*$I$65,2)</f>
        <v>61.98</v>
      </c>
    </row>
    <row r="71" spans="1:14" ht="15.75" customHeight="1" x14ac:dyDescent="0.3">
      <c r="A71" s="54" t="s">
        <v>43</v>
      </c>
      <c r="B71" s="94" t="s">
        <v>116</v>
      </c>
      <c r="C71" s="94"/>
      <c r="D71" s="94"/>
      <c r="E71" s="94"/>
      <c r="F71" s="94"/>
      <c r="G71" s="94"/>
      <c r="H71" s="44">
        <f>ROUND(H70*H48,4)</f>
        <v>7.4000000000000003E-3</v>
      </c>
      <c r="I71" s="46">
        <f>ROUND(H71*$I$65,2)</f>
        <v>24.79</v>
      </c>
      <c r="L71" s="55"/>
    </row>
    <row r="72" spans="1:14" ht="15.75" customHeight="1" x14ac:dyDescent="0.3">
      <c r="A72" s="33" t="s">
        <v>67</v>
      </c>
      <c r="B72" s="5" t="s">
        <v>117</v>
      </c>
      <c r="C72" s="5"/>
      <c r="D72" s="5"/>
      <c r="E72" s="5"/>
      <c r="F72" s="5"/>
      <c r="G72" s="5"/>
      <c r="H72" s="44">
        <v>0.04</v>
      </c>
      <c r="I72" s="46">
        <f>ROUND(H72*$I$65,2)</f>
        <v>134.01</v>
      </c>
    </row>
    <row r="73" spans="1:14" ht="15.75" customHeight="1" x14ac:dyDescent="0.3">
      <c r="A73" s="6" t="s">
        <v>118</v>
      </c>
      <c r="B73" s="6"/>
      <c r="C73" s="6"/>
      <c r="D73" s="6"/>
      <c r="E73" s="6"/>
      <c r="F73" s="6"/>
      <c r="G73" s="6"/>
      <c r="H73" s="47">
        <f>SUM(H68:H72)</f>
        <v>7.0400000000000004E-2</v>
      </c>
      <c r="I73" s="45">
        <f>SUM(I68:I72)</f>
        <v>235.85999999999999</v>
      </c>
    </row>
    <row r="74" spans="1:14" ht="15.75" customHeight="1" x14ac:dyDescent="0.3">
      <c r="A74" s="95" t="s">
        <v>119</v>
      </c>
      <c r="B74" s="95"/>
      <c r="C74" s="95"/>
      <c r="D74" s="95"/>
      <c r="E74" s="95"/>
      <c r="F74" s="95"/>
      <c r="G74" s="90" t="s">
        <v>78</v>
      </c>
      <c r="H74" s="90"/>
      <c r="I74" s="48">
        <f>I29</f>
        <v>1652.05</v>
      </c>
    </row>
    <row r="75" spans="1:14" ht="15.75" customHeight="1" x14ac:dyDescent="0.3">
      <c r="A75" s="95"/>
      <c r="B75" s="95"/>
      <c r="C75" s="95"/>
      <c r="D75" s="95"/>
      <c r="E75" s="95"/>
      <c r="F75" s="95"/>
      <c r="G75" s="90" t="s">
        <v>110</v>
      </c>
      <c r="H75" s="90"/>
      <c r="I75" s="48">
        <f>I62</f>
        <v>1698.1799999999998</v>
      </c>
    </row>
    <row r="76" spans="1:14" ht="15.75" customHeight="1" x14ac:dyDescent="0.3">
      <c r="A76" s="95"/>
      <c r="B76" s="95"/>
      <c r="C76" s="95"/>
      <c r="D76" s="95"/>
      <c r="E76" s="95"/>
      <c r="F76" s="95"/>
      <c r="G76" s="90" t="s">
        <v>120</v>
      </c>
      <c r="H76" s="90"/>
      <c r="I76" s="48">
        <f>I73</f>
        <v>235.85999999999999</v>
      </c>
      <c r="N76" s="56"/>
    </row>
    <row r="77" spans="1:14" ht="15.75" customHeight="1" x14ac:dyDescent="0.3">
      <c r="A77" s="95"/>
      <c r="B77" s="95"/>
      <c r="C77" s="95"/>
      <c r="D77" s="95"/>
      <c r="E77" s="95"/>
      <c r="F77" s="95"/>
      <c r="G77" s="91" t="s">
        <v>80</v>
      </c>
      <c r="H77" s="91"/>
      <c r="I77" s="49">
        <f>SUM(I74:I76)</f>
        <v>3586.0899999999997</v>
      </c>
    </row>
    <row r="78" spans="1:14" ht="15.75" customHeight="1" x14ac:dyDescent="0.3">
      <c r="A78" s="6" t="s">
        <v>121</v>
      </c>
      <c r="B78" s="6"/>
      <c r="C78" s="6"/>
      <c r="D78" s="6"/>
      <c r="E78" s="6"/>
      <c r="F78" s="6"/>
      <c r="G78" s="6"/>
      <c r="H78" s="6"/>
      <c r="I78" s="6"/>
    </row>
    <row r="79" spans="1:14" ht="15.75" customHeight="1" x14ac:dyDescent="0.3">
      <c r="A79" s="6" t="s">
        <v>122</v>
      </c>
      <c r="B79" s="6"/>
      <c r="C79" s="6"/>
      <c r="D79" s="6"/>
      <c r="E79" s="6"/>
      <c r="F79" s="6"/>
      <c r="G79" s="6"/>
      <c r="H79" s="35" t="s">
        <v>61</v>
      </c>
      <c r="I79" s="35" t="s">
        <v>62</v>
      </c>
    </row>
    <row r="80" spans="1:14" ht="15.75" customHeight="1" x14ac:dyDescent="0.3">
      <c r="A80" s="33" t="s">
        <v>35</v>
      </c>
      <c r="B80" s="5" t="s">
        <v>123</v>
      </c>
      <c r="C80" s="5"/>
      <c r="D80" s="5"/>
      <c r="E80" s="5"/>
      <c r="F80" s="5"/>
      <c r="G80" s="5"/>
      <c r="H80" s="44">
        <v>0</v>
      </c>
      <c r="I80" s="46">
        <f t="shared" ref="I80:I85" si="1">ROUND(H80*$I$77,2)</f>
        <v>0</v>
      </c>
    </row>
    <row r="81" spans="1:12" ht="15.75" customHeight="1" x14ac:dyDescent="0.3">
      <c r="A81" s="33" t="s">
        <v>37</v>
      </c>
      <c r="B81" s="5" t="s">
        <v>124</v>
      </c>
      <c r="C81" s="5"/>
      <c r="D81" s="5"/>
      <c r="E81" s="5"/>
      <c r="F81" s="5"/>
      <c r="G81" s="5"/>
      <c r="H81" s="44">
        <f>ROUND((2/30)/12,4)</f>
        <v>5.5999999999999999E-3</v>
      </c>
      <c r="I81" s="46">
        <f t="shared" si="1"/>
        <v>20.079999999999998</v>
      </c>
      <c r="L81" s="56"/>
    </row>
    <row r="82" spans="1:12" ht="15.75" customHeight="1" x14ac:dyDescent="0.3">
      <c r="A82" s="33" t="s">
        <v>40</v>
      </c>
      <c r="B82" s="5" t="s">
        <v>125</v>
      </c>
      <c r="C82" s="5"/>
      <c r="D82" s="5"/>
      <c r="E82" s="5"/>
      <c r="F82" s="5"/>
      <c r="G82" s="5"/>
      <c r="H82" s="44">
        <f>ROUND(((5/30)/12)*2%,4)</f>
        <v>2.9999999999999997E-4</v>
      </c>
      <c r="I82" s="46">
        <f t="shared" si="1"/>
        <v>1.08</v>
      </c>
      <c r="K82" s="56"/>
    </row>
    <row r="83" spans="1:12" ht="15.75" customHeight="1" x14ac:dyDescent="0.3">
      <c r="A83" s="33" t="s">
        <v>43</v>
      </c>
      <c r="B83" s="5" t="s">
        <v>126</v>
      </c>
      <c r="C83" s="5"/>
      <c r="D83" s="5"/>
      <c r="E83" s="5"/>
      <c r="F83" s="5"/>
      <c r="G83" s="5"/>
      <c r="H83" s="44">
        <f>ROUND(((15/30)/12)*8%,4)</f>
        <v>3.3E-3</v>
      </c>
      <c r="I83" s="46">
        <f t="shared" si="1"/>
        <v>11.83</v>
      </c>
    </row>
    <row r="84" spans="1:12" ht="15.75" customHeight="1" x14ac:dyDescent="0.3">
      <c r="A84" s="33" t="s">
        <v>67</v>
      </c>
      <c r="B84" s="5" t="s">
        <v>127</v>
      </c>
      <c r="C84" s="5"/>
      <c r="D84" s="5"/>
      <c r="E84" s="5"/>
      <c r="F84" s="5"/>
      <c r="G84" s="5"/>
      <c r="H84" s="44">
        <f>ROUND(((1+1/3)/12*4/12)*2%,4)</f>
        <v>6.9999999999999999E-4</v>
      </c>
      <c r="I84" s="46">
        <f t="shared" si="1"/>
        <v>2.5099999999999998</v>
      </c>
    </row>
    <row r="85" spans="1:12" ht="15.75" customHeight="1" x14ac:dyDescent="0.3">
      <c r="A85" s="33" t="s">
        <v>69</v>
      </c>
      <c r="B85" s="5" t="s">
        <v>128</v>
      </c>
      <c r="C85" s="5"/>
      <c r="D85" s="5"/>
      <c r="E85" s="5"/>
      <c r="F85" s="5"/>
      <c r="G85" s="5"/>
      <c r="H85" s="44">
        <v>0</v>
      </c>
      <c r="I85" s="46">
        <f t="shared" si="1"/>
        <v>0</v>
      </c>
    </row>
    <row r="86" spans="1:12" ht="15.75" customHeight="1" x14ac:dyDescent="0.3">
      <c r="A86" s="6" t="s">
        <v>129</v>
      </c>
      <c r="B86" s="6"/>
      <c r="C86" s="6"/>
      <c r="D86" s="6"/>
      <c r="E86" s="6"/>
      <c r="F86" s="6"/>
      <c r="G86" s="6"/>
      <c r="H86" s="47">
        <f>SUM(H80:H85)</f>
        <v>9.8999999999999991E-3</v>
      </c>
      <c r="I86" s="45">
        <f>SUM(I80:I85)</f>
        <v>35.499999999999993</v>
      </c>
    </row>
    <row r="87" spans="1:12" ht="15.75" customHeight="1" x14ac:dyDescent="0.3">
      <c r="A87" s="92"/>
      <c r="B87" s="92"/>
      <c r="C87" s="92"/>
      <c r="D87" s="92"/>
      <c r="E87" s="92"/>
      <c r="F87" s="92"/>
      <c r="G87" s="92"/>
      <c r="H87" s="92"/>
      <c r="I87" s="92"/>
    </row>
    <row r="88" spans="1:12" ht="15.75" customHeight="1" x14ac:dyDescent="0.3">
      <c r="A88" s="6" t="s">
        <v>130</v>
      </c>
      <c r="B88" s="6"/>
      <c r="C88" s="6"/>
      <c r="D88" s="6"/>
      <c r="E88" s="6"/>
      <c r="F88" s="6"/>
      <c r="G88" s="6"/>
      <c r="H88" s="35" t="s">
        <v>61</v>
      </c>
      <c r="I88" s="35" t="s">
        <v>62</v>
      </c>
    </row>
    <row r="89" spans="1:12" ht="15.75" customHeight="1" x14ac:dyDescent="0.3">
      <c r="A89" s="33" t="s">
        <v>35</v>
      </c>
      <c r="B89" s="5" t="s">
        <v>131</v>
      </c>
      <c r="C89" s="5"/>
      <c r="D89" s="5"/>
      <c r="E89" s="5"/>
      <c r="F89" s="5"/>
      <c r="G89" s="5"/>
      <c r="H89" s="44">
        <v>0</v>
      </c>
      <c r="I89" s="46">
        <f>I29*H89</f>
        <v>0</v>
      </c>
    </row>
    <row r="90" spans="1:12" ht="15.75" customHeight="1" x14ac:dyDescent="0.3">
      <c r="A90" s="6" t="s">
        <v>132</v>
      </c>
      <c r="B90" s="6"/>
      <c r="C90" s="6"/>
      <c r="D90" s="6"/>
      <c r="E90" s="6"/>
      <c r="F90" s="6"/>
      <c r="G90" s="6"/>
      <c r="H90" s="47">
        <f>H89</f>
        <v>0</v>
      </c>
      <c r="I90" s="45">
        <f>I89</f>
        <v>0</v>
      </c>
    </row>
    <row r="91" spans="1:12" ht="15.75" customHeight="1" x14ac:dyDescent="0.3">
      <c r="A91" s="92"/>
      <c r="B91" s="92"/>
      <c r="C91" s="92"/>
      <c r="D91" s="92"/>
      <c r="E91" s="92"/>
      <c r="F91" s="92"/>
      <c r="G91" s="92"/>
      <c r="H91" s="92"/>
      <c r="I91" s="92"/>
    </row>
    <row r="92" spans="1:12" ht="15.75" customHeight="1" x14ac:dyDescent="0.3">
      <c r="A92" s="6" t="s">
        <v>133</v>
      </c>
      <c r="B92" s="6"/>
      <c r="C92" s="6"/>
      <c r="D92" s="6"/>
      <c r="E92" s="6"/>
      <c r="F92" s="6"/>
      <c r="G92" s="6"/>
      <c r="H92" s="6"/>
      <c r="I92" s="6"/>
    </row>
    <row r="93" spans="1:12" ht="15.75" customHeight="1" x14ac:dyDescent="0.3">
      <c r="A93" s="6" t="s">
        <v>134</v>
      </c>
      <c r="B93" s="6"/>
      <c r="C93" s="6"/>
      <c r="D93" s="6"/>
      <c r="E93" s="6"/>
      <c r="F93" s="6"/>
      <c r="G93" s="6"/>
      <c r="H93" s="6"/>
      <c r="I93" s="35" t="s">
        <v>62</v>
      </c>
    </row>
    <row r="94" spans="1:12" ht="15.75" customHeight="1" x14ac:dyDescent="0.3">
      <c r="A94" s="33" t="s">
        <v>135</v>
      </c>
      <c r="B94" s="5" t="s">
        <v>136</v>
      </c>
      <c r="C94" s="5"/>
      <c r="D94" s="5"/>
      <c r="E94" s="5"/>
      <c r="F94" s="5"/>
      <c r="G94" s="5"/>
      <c r="H94" s="5"/>
      <c r="I94" s="46">
        <f>I86</f>
        <v>35.499999999999993</v>
      </c>
    </row>
    <row r="95" spans="1:12" ht="15.75" customHeight="1" x14ac:dyDescent="0.3">
      <c r="A95" s="33" t="s">
        <v>137</v>
      </c>
      <c r="B95" s="5" t="s">
        <v>138</v>
      </c>
      <c r="C95" s="5"/>
      <c r="D95" s="5"/>
      <c r="E95" s="5"/>
      <c r="F95" s="5"/>
      <c r="G95" s="5"/>
      <c r="H95" s="5"/>
      <c r="I95" s="46">
        <f>I90</f>
        <v>0</v>
      </c>
    </row>
    <row r="96" spans="1:12" ht="15.75" customHeight="1" x14ac:dyDescent="0.3">
      <c r="A96" s="6" t="s">
        <v>139</v>
      </c>
      <c r="B96" s="6"/>
      <c r="C96" s="6"/>
      <c r="D96" s="6"/>
      <c r="E96" s="6"/>
      <c r="F96" s="6"/>
      <c r="G96" s="6"/>
      <c r="H96" s="6"/>
      <c r="I96" s="45">
        <f>SUM(I94:I95)</f>
        <v>35.499999999999993</v>
      </c>
    </row>
    <row r="97" spans="1:9" ht="15.75" customHeight="1" x14ac:dyDescent="0.3">
      <c r="A97" s="92"/>
      <c r="B97" s="92"/>
      <c r="C97" s="92"/>
      <c r="D97" s="92"/>
      <c r="E97" s="92"/>
      <c r="F97" s="92"/>
      <c r="G97" s="92"/>
      <c r="H97" s="92"/>
      <c r="I97" s="92"/>
    </row>
    <row r="98" spans="1:9" ht="15.75" customHeight="1" x14ac:dyDescent="0.3">
      <c r="A98" s="6" t="s">
        <v>140</v>
      </c>
      <c r="B98" s="6"/>
      <c r="C98" s="6"/>
      <c r="D98" s="6"/>
      <c r="E98" s="6"/>
      <c r="F98" s="6"/>
      <c r="G98" s="6"/>
      <c r="H98" s="6"/>
      <c r="I98" s="6"/>
    </row>
    <row r="99" spans="1:9" ht="15.75" customHeight="1" x14ac:dyDescent="0.3">
      <c r="A99" s="35">
        <v>5</v>
      </c>
      <c r="B99" s="6" t="s">
        <v>141</v>
      </c>
      <c r="C99" s="6"/>
      <c r="D99" s="6"/>
      <c r="E99" s="6"/>
      <c r="F99" s="6"/>
      <c r="G99" s="6"/>
      <c r="H99" s="35"/>
      <c r="I99" s="35" t="s">
        <v>62</v>
      </c>
    </row>
    <row r="100" spans="1:9" ht="15.75" customHeight="1" x14ac:dyDescent="0.3">
      <c r="A100" s="57" t="s">
        <v>35</v>
      </c>
      <c r="B100" s="87" t="s">
        <v>142</v>
      </c>
      <c r="C100" s="87"/>
      <c r="D100" s="87"/>
      <c r="E100" s="87"/>
      <c r="F100" s="87"/>
      <c r="G100" s="87"/>
      <c r="H100" s="58" t="s">
        <v>96</v>
      </c>
      <c r="I100" s="46">
        <v>0</v>
      </c>
    </row>
    <row r="101" spans="1:9" ht="15.75" customHeight="1" x14ac:dyDescent="0.3">
      <c r="A101" s="57" t="s">
        <v>37</v>
      </c>
      <c r="B101" s="87" t="s">
        <v>143</v>
      </c>
      <c r="C101" s="87"/>
      <c r="D101" s="87"/>
      <c r="E101" s="87"/>
      <c r="F101" s="87"/>
      <c r="G101" s="87"/>
      <c r="H101" s="58" t="s">
        <v>96</v>
      </c>
      <c r="I101" s="59">
        <v>0</v>
      </c>
    </row>
    <row r="102" spans="1:9" ht="15.75" customHeight="1" x14ac:dyDescent="0.3">
      <c r="A102" s="57" t="s">
        <v>40</v>
      </c>
      <c r="B102" s="87" t="s">
        <v>144</v>
      </c>
      <c r="C102" s="87"/>
      <c r="D102" s="87"/>
      <c r="E102" s="87"/>
      <c r="F102" s="87"/>
      <c r="G102" s="87"/>
      <c r="H102" s="58" t="s">
        <v>96</v>
      </c>
      <c r="I102" s="59">
        <f>UNIFORMES!F52</f>
        <v>92.463333333333338</v>
      </c>
    </row>
    <row r="103" spans="1:9" ht="15.75" customHeight="1" x14ac:dyDescent="0.3">
      <c r="A103" s="57" t="s">
        <v>43</v>
      </c>
      <c r="B103" s="87" t="s">
        <v>145</v>
      </c>
      <c r="C103" s="87"/>
      <c r="D103" s="87"/>
      <c r="E103" s="87"/>
      <c r="F103" s="87"/>
      <c r="G103" s="87"/>
      <c r="H103" s="60" t="s">
        <v>96</v>
      </c>
      <c r="I103" s="46">
        <v>0</v>
      </c>
    </row>
    <row r="104" spans="1:9" ht="15.75" customHeight="1" x14ac:dyDescent="0.3">
      <c r="A104" s="6" t="s">
        <v>146</v>
      </c>
      <c r="B104" s="6"/>
      <c r="C104" s="6"/>
      <c r="D104" s="6"/>
      <c r="E104" s="6"/>
      <c r="F104" s="6"/>
      <c r="G104" s="6"/>
      <c r="H104" s="47" t="s">
        <v>96</v>
      </c>
      <c r="I104" s="45">
        <f>SUM(I100:I103)</f>
        <v>92.463333333333338</v>
      </c>
    </row>
    <row r="105" spans="1:9" ht="15.75" customHeight="1" x14ac:dyDescent="0.3">
      <c r="A105" s="95" t="s">
        <v>147</v>
      </c>
      <c r="B105" s="95"/>
      <c r="C105" s="95"/>
      <c r="D105" s="95"/>
      <c r="E105" s="95"/>
      <c r="F105" s="95"/>
      <c r="G105" s="90" t="s">
        <v>78</v>
      </c>
      <c r="H105" s="90"/>
      <c r="I105" s="48">
        <f>I29</f>
        <v>1652.05</v>
      </c>
    </row>
    <row r="106" spans="1:9" ht="15.75" customHeight="1" x14ac:dyDescent="0.3">
      <c r="A106" s="95"/>
      <c r="B106" s="95"/>
      <c r="C106" s="95"/>
      <c r="D106" s="95"/>
      <c r="E106" s="95"/>
      <c r="F106" s="95"/>
      <c r="G106" s="90" t="s">
        <v>110</v>
      </c>
      <c r="H106" s="90"/>
      <c r="I106" s="48">
        <f>I62</f>
        <v>1698.1799999999998</v>
      </c>
    </row>
    <row r="107" spans="1:9" ht="15.75" customHeight="1" x14ac:dyDescent="0.3">
      <c r="A107" s="95"/>
      <c r="B107" s="95"/>
      <c r="C107" s="95"/>
      <c r="D107" s="95"/>
      <c r="E107" s="95"/>
      <c r="F107" s="95"/>
      <c r="G107" s="90" t="s">
        <v>120</v>
      </c>
      <c r="H107" s="90"/>
      <c r="I107" s="48">
        <f>I73</f>
        <v>235.85999999999999</v>
      </c>
    </row>
    <row r="108" spans="1:9" ht="15.75" customHeight="1" x14ac:dyDescent="0.3">
      <c r="A108" s="95"/>
      <c r="B108" s="95"/>
      <c r="C108" s="95"/>
      <c r="D108" s="95"/>
      <c r="E108" s="95"/>
      <c r="F108" s="95"/>
      <c r="G108" s="90" t="s">
        <v>148</v>
      </c>
      <c r="H108" s="90"/>
      <c r="I108" s="48">
        <f>I96</f>
        <v>35.499999999999993</v>
      </c>
    </row>
    <row r="109" spans="1:9" ht="15.75" customHeight="1" x14ac:dyDescent="0.3">
      <c r="A109" s="95"/>
      <c r="B109" s="95"/>
      <c r="C109" s="95"/>
      <c r="D109" s="95"/>
      <c r="E109" s="95"/>
      <c r="F109" s="95"/>
      <c r="G109" s="90" t="s">
        <v>149</v>
      </c>
      <c r="H109" s="90"/>
      <c r="I109" s="48">
        <f>I104</f>
        <v>92.463333333333338</v>
      </c>
    </row>
    <row r="110" spans="1:9" ht="15.75" customHeight="1" x14ac:dyDescent="0.3">
      <c r="A110" s="95"/>
      <c r="B110" s="95"/>
      <c r="C110" s="95"/>
      <c r="D110" s="95"/>
      <c r="E110" s="95"/>
      <c r="F110" s="95"/>
      <c r="G110" s="91" t="s">
        <v>80</v>
      </c>
      <c r="H110" s="91"/>
      <c r="I110" s="49">
        <f>SUM(I105:I109)</f>
        <v>3714.0533333333328</v>
      </c>
    </row>
    <row r="111" spans="1:9" ht="15.75" customHeight="1" x14ac:dyDescent="0.3">
      <c r="A111" s="6" t="s">
        <v>150</v>
      </c>
      <c r="B111" s="6"/>
      <c r="C111" s="6"/>
      <c r="D111" s="6"/>
      <c r="E111" s="6"/>
      <c r="F111" s="6"/>
      <c r="G111" s="6"/>
      <c r="H111" s="6"/>
      <c r="I111" s="6"/>
    </row>
    <row r="112" spans="1:9" ht="15.75" customHeight="1" x14ac:dyDescent="0.3">
      <c r="A112" s="35">
        <v>6</v>
      </c>
      <c r="B112" s="6" t="s">
        <v>151</v>
      </c>
      <c r="C112" s="6"/>
      <c r="D112" s="6"/>
      <c r="E112" s="6"/>
      <c r="F112" s="6"/>
      <c r="G112" s="6"/>
      <c r="H112" s="35" t="s">
        <v>61</v>
      </c>
      <c r="I112" s="35" t="s">
        <v>62</v>
      </c>
    </row>
    <row r="113" spans="1:9" ht="15.75" customHeight="1" x14ac:dyDescent="0.3">
      <c r="A113" s="33" t="s">
        <v>35</v>
      </c>
      <c r="B113" s="5" t="s">
        <v>152</v>
      </c>
      <c r="C113" s="5"/>
      <c r="D113" s="5"/>
      <c r="E113" s="5"/>
      <c r="F113" s="5"/>
      <c r="G113" s="5"/>
      <c r="H113" s="61">
        <v>0.05</v>
      </c>
      <c r="I113" s="46">
        <f>ROUND(H113*I110,2)</f>
        <v>185.7</v>
      </c>
    </row>
    <row r="114" spans="1:9" ht="15.75" customHeight="1" x14ac:dyDescent="0.3">
      <c r="A114" s="33" t="s">
        <v>37</v>
      </c>
      <c r="B114" s="5" t="s">
        <v>153</v>
      </c>
      <c r="C114" s="5"/>
      <c r="D114" s="5"/>
      <c r="E114" s="5"/>
      <c r="F114" s="5"/>
      <c r="G114" s="5"/>
      <c r="H114" s="61">
        <v>0.1</v>
      </c>
      <c r="I114" s="46">
        <f>ROUND(H114*(I110+I113),2)</f>
        <v>389.98</v>
      </c>
    </row>
    <row r="115" spans="1:9" ht="15.75" customHeight="1" x14ac:dyDescent="0.3">
      <c r="A115" s="33" t="s">
        <v>40</v>
      </c>
      <c r="B115" s="96" t="s">
        <v>154</v>
      </c>
      <c r="C115" s="96"/>
      <c r="D115" s="96"/>
      <c r="E115" s="96"/>
      <c r="F115" s="96"/>
      <c r="G115" s="96"/>
      <c r="H115" s="44"/>
      <c r="I115" s="62"/>
    </row>
    <row r="116" spans="1:9" ht="15.75" customHeight="1" x14ac:dyDescent="0.3">
      <c r="A116" s="33" t="s">
        <v>155</v>
      </c>
      <c r="B116" s="5" t="s">
        <v>156</v>
      </c>
      <c r="C116" s="5"/>
      <c r="D116" s="5"/>
      <c r="E116" s="5"/>
      <c r="F116" s="5"/>
      <c r="G116" s="5"/>
      <c r="H116" s="61">
        <v>1.6500000000000001E-2</v>
      </c>
      <c r="I116" s="46">
        <f>ROUND($I$126*H116,2)</f>
        <v>82.54</v>
      </c>
    </row>
    <row r="117" spans="1:9" ht="15.75" customHeight="1" x14ac:dyDescent="0.3">
      <c r="A117" s="33" t="s">
        <v>157</v>
      </c>
      <c r="B117" s="5" t="s">
        <v>158</v>
      </c>
      <c r="C117" s="5"/>
      <c r="D117" s="5"/>
      <c r="E117" s="5"/>
      <c r="F117" s="5"/>
      <c r="G117" s="5"/>
      <c r="H117" s="61">
        <v>7.5999999999999998E-2</v>
      </c>
      <c r="I117" s="46">
        <f>ROUND($I$126*H117,2)</f>
        <v>380.2</v>
      </c>
    </row>
    <row r="118" spans="1:9" ht="15.75" customHeight="1" x14ac:dyDescent="0.3">
      <c r="A118" s="33" t="s">
        <v>159</v>
      </c>
      <c r="B118" s="5" t="s">
        <v>160</v>
      </c>
      <c r="C118" s="5"/>
      <c r="D118" s="5"/>
      <c r="E118" s="5"/>
      <c r="F118" s="5"/>
      <c r="G118" s="5"/>
      <c r="H118" s="61">
        <v>0.05</v>
      </c>
      <c r="I118" s="46">
        <f>ROUND($I$126*H118,2)</f>
        <v>250.13</v>
      </c>
    </row>
    <row r="119" spans="1:9" ht="15.75" customHeight="1" x14ac:dyDescent="0.3">
      <c r="A119" s="6" t="s">
        <v>161</v>
      </c>
      <c r="B119" s="6"/>
      <c r="C119" s="6"/>
      <c r="D119" s="6"/>
      <c r="E119" s="6"/>
      <c r="F119" s="6"/>
      <c r="G119" s="6"/>
      <c r="H119" s="63">
        <f>SUM(H113:H118)</f>
        <v>0.29250000000000004</v>
      </c>
      <c r="I119" s="45">
        <f>SUM(I113:I118)</f>
        <v>1288.5500000000002</v>
      </c>
    </row>
    <row r="120" spans="1:9" ht="15.75" customHeight="1" x14ac:dyDescent="0.3">
      <c r="A120" s="64"/>
      <c r="B120" s="97"/>
      <c r="C120" s="97"/>
      <c r="D120" s="97"/>
      <c r="E120" s="97"/>
      <c r="F120" s="97"/>
      <c r="G120" s="97"/>
      <c r="H120" s="97"/>
      <c r="I120" s="97"/>
    </row>
    <row r="121" spans="1:9" ht="15.75" customHeight="1" x14ac:dyDescent="0.3">
      <c r="A121" s="65" t="s">
        <v>162</v>
      </c>
      <c r="B121" s="98" t="s">
        <v>163</v>
      </c>
      <c r="C121" s="98"/>
      <c r="D121" s="98"/>
      <c r="E121" s="98"/>
      <c r="F121" s="98"/>
      <c r="G121" s="98"/>
      <c r="H121" s="67">
        <f>SUM(H116+H117+H118)</f>
        <v>0.14250000000000002</v>
      </c>
      <c r="I121" s="68"/>
    </row>
    <row r="122" spans="1:9" ht="15.75" customHeight="1" x14ac:dyDescent="0.3">
      <c r="A122" s="65"/>
      <c r="B122" s="98">
        <v>100</v>
      </c>
      <c r="C122" s="98"/>
      <c r="D122" s="98"/>
      <c r="E122" s="98"/>
      <c r="F122" s="98"/>
      <c r="G122" s="98"/>
      <c r="H122" s="67"/>
      <c r="I122" s="68"/>
    </row>
    <row r="123" spans="1:9" ht="15.75" customHeight="1" x14ac:dyDescent="0.3">
      <c r="A123" s="69"/>
      <c r="B123" s="66"/>
      <c r="C123" s="66"/>
      <c r="D123" s="66"/>
      <c r="E123" s="66"/>
      <c r="F123" s="66"/>
      <c r="G123" s="66"/>
      <c r="H123" s="67"/>
      <c r="I123" s="68"/>
    </row>
    <row r="124" spans="1:9" ht="15.75" customHeight="1" x14ac:dyDescent="0.3">
      <c r="A124" s="65" t="s">
        <v>164</v>
      </c>
      <c r="B124" s="98" t="s">
        <v>165</v>
      </c>
      <c r="C124" s="98"/>
      <c r="D124" s="98"/>
      <c r="E124" s="98"/>
      <c r="F124" s="98"/>
      <c r="G124" s="98"/>
      <c r="H124" s="67"/>
      <c r="I124" s="68">
        <f>I110+I113+I114</f>
        <v>4289.7333333333327</v>
      </c>
    </row>
    <row r="125" spans="1:9" ht="15.75" customHeight="1" x14ac:dyDescent="0.3">
      <c r="A125" s="65"/>
      <c r="B125" s="66"/>
      <c r="C125" s="66"/>
      <c r="D125" s="66"/>
      <c r="E125" s="66"/>
      <c r="F125" s="66"/>
      <c r="G125" s="66"/>
      <c r="H125" s="67"/>
      <c r="I125" s="68"/>
    </row>
    <row r="126" spans="1:9" ht="15.75" customHeight="1" x14ac:dyDescent="0.3">
      <c r="A126" s="65" t="s">
        <v>166</v>
      </c>
      <c r="B126" s="98" t="s">
        <v>167</v>
      </c>
      <c r="C126" s="98"/>
      <c r="D126" s="98"/>
      <c r="E126" s="98"/>
      <c r="F126" s="98"/>
      <c r="G126" s="98"/>
      <c r="H126" s="67"/>
      <c r="I126" s="68">
        <f>ROUND(I124/(1-H121),2)</f>
        <v>5002.6000000000004</v>
      </c>
    </row>
    <row r="127" spans="1:9" ht="15.75" customHeight="1" x14ac:dyDescent="0.3">
      <c r="A127" s="65"/>
      <c r="B127" s="66"/>
      <c r="C127" s="66"/>
      <c r="D127" s="66"/>
      <c r="E127" s="66"/>
      <c r="F127" s="66"/>
      <c r="G127" s="66"/>
      <c r="H127" s="67"/>
      <c r="I127" s="68"/>
    </row>
    <row r="128" spans="1:9" ht="15.75" customHeight="1" x14ac:dyDescent="0.3">
      <c r="A128" s="65"/>
      <c r="B128" s="98" t="s">
        <v>168</v>
      </c>
      <c r="C128" s="98"/>
      <c r="D128" s="98"/>
      <c r="E128" s="98"/>
      <c r="F128" s="98"/>
      <c r="G128" s="98"/>
      <c r="H128" s="67"/>
      <c r="I128" s="68">
        <f>I126-I124</f>
        <v>712.8666666666677</v>
      </c>
    </row>
    <row r="129" spans="1:9" ht="15.75" customHeight="1" x14ac:dyDescent="0.3">
      <c r="A129" s="64"/>
      <c r="B129" s="70"/>
      <c r="C129" s="70"/>
      <c r="D129" s="70"/>
      <c r="E129" s="70"/>
      <c r="F129" s="70"/>
      <c r="G129" s="70"/>
      <c r="H129" s="70"/>
      <c r="I129" s="71"/>
    </row>
    <row r="130" spans="1:9" ht="15.75" customHeight="1" x14ac:dyDescent="0.3">
      <c r="A130" s="6" t="s">
        <v>169</v>
      </c>
      <c r="B130" s="6"/>
      <c r="C130" s="6"/>
      <c r="D130" s="6"/>
      <c r="E130" s="6"/>
      <c r="F130" s="6"/>
      <c r="G130" s="6"/>
      <c r="H130" s="6"/>
      <c r="I130" s="6"/>
    </row>
    <row r="131" spans="1:9" ht="15.75" customHeight="1" x14ac:dyDescent="0.3">
      <c r="A131" s="6" t="s">
        <v>170</v>
      </c>
      <c r="B131" s="6"/>
      <c r="C131" s="6"/>
      <c r="D131" s="6"/>
      <c r="E131" s="6"/>
      <c r="F131" s="6"/>
      <c r="G131" s="6"/>
      <c r="H131" s="6"/>
      <c r="I131" s="35" t="s">
        <v>62</v>
      </c>
    </row>
    <row r="132" spans="1:9" ht="15.75" customHeight="1" x14ac:dyDescent="0.3">
      <c r="A132" s="34" t="s">
        <v>35</v>
      </c>
      <c r="B132" s="5" t="str">
        <f>A21</f>
        <v>MÓDULO 1 - COMPOSIÇÃO DA REMUNERAÇÃO</v>
      </c>
      <c r="C132" s="5"/>
      <c r="D132" s="5"/>
      <c r="E132" s="5"/>
      <c r="F132" s="5"/>
      <c r="G132" s="5"/>
      <c r="H132" s="5"/>
      <c r="I132" s="72">
        <f>I29</f>
        <v>1652.05</v>
      </c>
    </row>
    <row r="133" spans="1:9" ht="15.75" customHeight="1" x14ac:dyDescent="0.3">
      <c r="A133" s="34" t="s">
        <v>37</v>
      </c>
      <c r="B133" s="5" t="str">
        <f>A31</f>
        <v>MÓDULO 2 – ENCARGOS E BENEFÍCIOS ANUAIS, MENSAIS E DIÁRIOS</v>
      </c>
      <c r="C133" s="5"/>
      <c r="D133" s="5"/>
      <c r="E133" s="5"/>
      <c r="F133" s="5"/>
      <c r="G133" s="5"/>
      <c r="H133" s="5"/>
      <c r="I133" s="72">
        <f>I62</f>
        <v>1698.1799999999998</v>
      </c>
    </row>
    <row r="134" spans="1:9" ht="15.75" customHeight="1" x14ac:dyDescent="0.3">
      <c r="A134" s="34" t="s">
        <v>40</v>
      </c>
      <c r="B134" s="5" t="str">
        <f>A66</f>
        <v>MÓDULO 3 – PROVISÃO PARA RESCISÃO</v>
      </c>
      <c r="C134" s="5"/>
      <c r="D134" s="5"/>
      <c r="E134" s="5"/>
      <c r="F134" s="5"/>
      <c r="G134" s="5"/>
      <c r="H134" s="5"/>
      <c r="I134" s="72">
        <f>I73</f>
        <v>235.85999999999999</v>
      </c>
    </row>
    <row r="135" spans="1:9" ht="15.75" customHeight="1" x14ac:dyDescent="0.3">
      <c r="A135" s="34" t="s">
        <v>43</v>
      </c>
      <c r="B135" s="5" t="str">
        <f>A78</f>
        <v>MÓDULO 4 – CUSTO DE REPOSIÇÃO DO PROFISSIONAL AUSENTE</v>
      </c>
      <c r="C135" s="5"/>
      <c r="D135" s="5"/>
      <c r="E135" s="5"/>
      <c r="F135" s="5"/>
      <c r="G135" s="5"/>
      <c r="H135" s="5"/>
      <c r="I135" s="72">
        <f>I96</f>
        <v>35.499999999999993</v>
      </c>
    </row>
    <row r="136" spans="1:9" ht="15.75" customHeight="1" x14ac:dyDescent="0.3">
      <c r="A136" s="34" t="s">
        <v>67</v>
      </c>
      <c r="B136" s="5" t="str">
        <f>A98</f>
        <v>MÓDULO 5 – INSUMOS DIVERSOS</v>
      </c>
      <c r="C136" s="5"/>
      <c r="D136" s="5"/>
      <c r="E136" s="5"/>
      <c r="F136" s="5"/>
      <c r="G136" s="5"/>
      <c r="H136" s="5"/>
      <c r="I136" s="72">
        <f>I104</f>
        <v>92.463333333333338</v>
      </c>
    </row>
    <row r="137" spans="1:9" ht="15.75" customHeight="1" x14ac:dyDescent="0.3">
      <c r="A137" s="6" t="s">
        <v>171</v>
      </c>
      <c r="B137" s="6"/>
      <c r="C137" s="6"/>
      <c r="D137" s="6"/>
      <c r="E137" s="6"/>
      <c r="F137" s="6"/>
      <c r="G137" s="6"/>
      <c r="H137" s="6"/>
      <c r="I137" s="45">
        <f>SUM(I132:I136)</f>
        <v>3714.0533333333328</v>
      </c>
    </row>
    <row r="138" spans="1:9" ht="15.75" customHeight="1" x14ac:dyDescent="0.3">
      <c r="A138" s="34" t="s">
        <v>69</v>
      </c>
      <c r="B138" s="5" t="str">
        <f>A111</f>
        <v>MÓDULO 6 – CUSTOS INDIRETOS, TRIBUTOS E LUCRO</v>
      </c>
      <c r="C138" s="5"/>
      <c r="D138" s="5"/>
      <c r="E138" s="5"/>
      <c r="F138" s="5"/>
      <c r="G138" s="5"/>
      <c r="H138" s="5"/>
      <c r="I138" s="72">
        <f>I119</f>
        <v>1288.5500000000002</v>
      </c>
    </row>
    <row r="139" spans="1:9" ht="15.75" customHeight="1" x14ac:dyDescent="0.3">
      <c r="A139" s="6" t="s">
        <v>172</v>
      </c>
      <c r="B139" s="6"/>
      <c r="C139" s="6"/>
      <c r="D139" s="6"/>
      <c r="E139" s="6"/>
      <c r="F139" s="6"/>
      <c r="G139" s="6"/>
      <c r="H139" s="6"/>
      <c r="I139" s="45">
        <f>SUM(I137:I138)</f>
        <v>5002.6033333333326</v>
      </c>
    </row>
    <row r="140" spans="1:9" ht="15.75" customHeight="1" x14ac:dyDescent="0.3"/>
    <row r="141" spans="1:9" ht="15.75" customHeight="1" x14ac:dyDescent="0.3"/>
    <row r="142" spans="1:9" ht="15.75" customHeight="1" x14ac:dyDescent="0.3"/>
    <row r="143" spans="1:9" ht="15.75" customHeight="1" x14ac:dyDescent="0.3"/>
    <row r="144" spans="1:9"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sheetData>
  <mergeCells count="144">
    <mergeCell ref="B135:H135"/>
    <mergeCell ref="B136:H136"/>
    <mergeCell ref="A137:H137"/>
    <mergeCell ref="B138:H138"/>
    <mergeCell ref="A139:H139"/>
    <mergeCell ref="B122:G122"/>
    <mergeCell ref="B124:G124"/>
    <mergeCell ref="B126:G126"/>
    <mergeCell ref="B128:G128"/>
    <mergeCell ref="A130:I130"/>
    <mergeCell ref="A131:H131"/>
    <mergeCell ref="B132:H132"/>
    <mergeCell ref="B133:H133"/>
    <mergeCell ref="B134:H134"/>
    <mergeCell ref="B113:G113"/>
    <mergeCell ref="B114:G114"/>
    <mergeCell ref="B115:G115"/>
    <mergeCell ref="B116:G116"/>
    <mergeCell ref="B117:G117"/>
    <mergeCell ref="B118:G118"/>
    <mergeCell ref="A119:G119"/>
    <mergeCell ref="B120:I120"/>
    <mergeCell ref="B121:G121"/>
    <mergeCell ref="A105:F110"/>
    <mergeCell ref="G105:H105"/>
    <mergeCell ref="G106:H106"/>
    <mergeCell ref="G107:H107"/>
    <mergeCell ref="G108:H108"/>
    <mergeCell ref="G109:H109"/>
    <mergeCell ref="G110:H110"/>
    <mergeCell ref="A111:I111"/>
    <mergeCell ref="B112:G112"/>
    <mergeCell ref="A96:H96"/>
    <mergeCell ref="A97:I97"/>
    <mergeCell ref="A98:I98"/>
    <mergeCell ref="B99:G99"/>
    <mergeCell ref="B100:G100"/>
    <mergeCell ref="B101:G101"/>
    <mergeCell ref="B102:G102"/>
    <mergeCell ref="B103:G103"/>
    <mergeCell ref="A104:G104"/>
    <mergeCell ref="A87:I87"/>
    <mergeCell ref="A88:G88"/>
    <mergeCell ref="B89:G89"/>
    <mergeCell ref="A90:G90"/>
    <mergeCell ref="A91:I91"/>
    <mergeCell ref="A92:I92"/>
    <mergeCell ref="A93:H93"/>
    <mergeCell ref="B94:H94"/>
    <mergeCell ref="B95:H95"/>
    <mergeCell ref="A78:I78"/>
    <mergeCell ref="A79:G79"/>
    <mergeCell ref="B80:G80"/>
    <mergeCell ref="B81:G81"/>
    <mergeCell ref="B82:G82"/>
    <mergeCell ref="B83:G83"/>
    <mergeCell ref="B84:G84"/>
    <mergeCell ref="B85:G85"/>
    <mergeCell ref="A86:G86"/>
    <mergeCell ref="A66:I66"/>
    <mergeCell ref="B67:G67"/>
    <mergeCell ref="B68:G68"/>
    <mergeCell ref="B69:G69"/>
    <mergeCell ref="B70:G70"/>
    <mergeCell ref="B71:G71"/>
    <mergeCell ref="B72:G72"/>
    <mergeCell ref="A73:G73"/>
    <mergeCell ref="A74:F77"/>
    <mergeCell ref="G74:H74"/>
    <mergeCell ref="G75:H75"/>
    <mergeCell ref="G76:H76"/>
    <mergeCell ref="G77:H77"/>
    <mergeCell ref="A58:H58"/>
    <mergeCell ref="B59:H59"/>
    <mergeCell ref="B60:H60"/>
    <mergeCell ref="B61:H61"/>
    <mergeCell ref="A62:H62"/>
    <mergeCell ref="A63:F65"/>
    <mergeCell ref="G63:H63"/>
    <mergeCell ref="G64:H64"/>
    <mergeCell ref="G65:H65"/>
    <mergeCell ref="A49:I49"/>
    <mergeCell ref="A50:G50"/>
    <mergeCell ref="B51:G51"/>
    <mergeCell ref="B52:G52"/>
    <mergeCell ref="B53:G53"/>
    <mergeCell ref="B54:G54"/>
    <mergeCell ref="A55:H55"/>
    <mergeCell ref="A56:I56"/>
    <mergeCell ref="A57:I57"/>
    <mergeCell ref="B40:G40"/>
    <mergeCell ref="B41:G41"/>
    <mergeCell ref="B42:G42"/>
    <mergeCell ref="B43:G43"/>
    <mergeCell ref="B44:G44"/>
    <mergeCell ref="B45:G45"/>
    <mergeCell ref="B46:G46"/>
    <mergeCell ref="B47:G47"/>
    <mergeCell ref="A48:G48"/>
    <mergeCell ref="A32:G32"/>
    <mergeCell ref="B33:G33"/>
    <mergeCell ref="B34:G34"/>
    <mergeCell ref="A35:G35"/>
    <mergeCell ref="A36:F38"/>
    <mergeCell ref="G36:H36"/>
    <mergeCell ref="G37:H37"/>
    <mergeCell ref="G38:H38"/>
    <mergeCell ref="A39:G39"/>
    <mergeCell ref="B23:G23"/>
    <mergeCell ref="B24:G24"/>
    <mergeCell ref="B25:G25"/>
    <mergeCell ref="B26:G26"/>
    <mergeCell ref="B27:G27"/>
    <mergeCell ref="B28:G28"/>
    <mergeCell ref="A29:H29"/>
    <mergeCell ref="A30:I30"/>
    <mergeCell ref="A31:I31"/>
    <mergeCell ref="A14:I14"/>
    <mergeCell ref="B15:H15"/>
    <mergeCell ref="B16:H16"/>
    <mergeCell ref="B17:H17"/>
    <mergeCell ref="B18:H18"/>
    <mergeCell ref="B19:H19"/>
    <mergeCell ref="A20:I20"/>
    <mergeCell ref="A21:I21"/>
    <mergeCell ref="B22:G22"/>
    <mergeCell ref="B9:H9"/>
    <mergeCell ref="A10:I10"/>
    <mergeCell ref="A11:I11"/>
    <mergeCell ref="A12:B12"/>
    <mergeCell ref="C12:D12"/>
    <mergeCell ref="E12:I12"/>
    <mergeCell ref="A13:B13"/>
    <mergeCell ref="C13:D13"/>
    <mergeCell ref="E13:I13"/>
    <mergeCell ref="A1:I1"/>
    <mergeCell ref="A2:I2"/>
    <mergeCell ref="A3:G3"/>
    <mergeCell ref="H3:I3"/>
    <mergeCell ref="A4:I4"/>
    <mergeCell ref="A5:I5"/>
    <mergeCell ref="B6:H6"/>
    <mergeCell ref="B7:H7"/>
    <mergeCell ref="B8:H8"/>
  </mergeCells>
  <pageMargins left="0.31527777777777799" right="0.31527777777777799" top="0.31527777777777799" bottom="0.31527777777777799" header="0.511811023622047" footer="0.511811023622047"/>
  <pageSetup paperSize="9" scale="73"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36"/>
  <sheetViews>
    <sheetView tabSelected="1" zoomScale="80" zoomScaleNormal="80" workbookViewId="0">
      <selection activeCell="H1" sqref="H1"/>
    </sheetView>
  </sheetViews>
  <sheetFormatPr defaultColWidth="8.6640625" defaultRowHeight="14.25" customHeight="1" x14ac:dyDescent="0.3"/>
  <cols>
    <col min="1" max="1" width="7.44140625" customWidth="1"/>
    <col min="2" max="2" width="49.5546875" customWidth="1"/>
    <col min="3" max="3" width="13" customWidth="1"/>
    <col min="4" max="4" width="14.5546875" customWidth="1"/>
    <col min="5" max="5" width="14.88671875" customWidth="1"/>
    <col min="6" max="6" width="17.33203125" customWidth="1"/>
    <col min="7" max="1025" width="14.44140625" customWidth="1"/>
  </cols>
  <sheetData>
    <row r="1" spans="1:6" ht="15.75" customHeight="1" x14ac:dyDescent="0.3">
      <c r="A1" s="99" t="s">
        <v>187</v>
      </c>
      <c r="B1" s="99"/>
      <c r="C1" s="99"/>
      <c r="D1" s="99"/>
      <c r="E1" s="99"/>
      <c r="F1" s="99"/>
    </row>
    <row r="2" spans="1:6" ht="14.25" customHeight="1" x14ac:dyDescent="0.3">
      <c r="A2" s="112"/>
      <c r="B2" s="112"/>
      <c r="C2" s="112"/>
      <c r="D2" s="112"/>
      <c r="E2" s="112"/>
      <c r="F2" s="112"/>
    </row>
    <row r="3" spans="1:6" ht="15" customHeight="1" x14ac:dyDescent="0.3">
      <c r="A3" s="111" t="s">
        <v>188</v>
      </c>
      <c r="B3" s="111"/>
      <c r="C3" s="111"/>
      <c r="D3" s="111"/>
      <c r="E3" s="111"/>
      <c r="F3" s="111"/>
    </row>
    <row r="4" spans="1:6" ht="13.5" customHeight="1" x14ac:dyDescent="0.3">
      <c r="A4" s="105" t="s">
        <v>189</v>
      </c>
      <c r="B4" s="105"/>
      <c r="C4" s="105"/>
      <c r="D4" s="105"/>
      <c r="E4" s="105"/>
      <c r="F4" s="105"/>
    </row>
    <row r="5" spans="1:6" ht="14.4" x14ac:dyDescent="0.3">
      <c r="A5" s="106" t="s">
        <v>3</v>
      </c>
      <c r="B5" s="106" t="s">
        <v>190</v>
      </c>
      <c r="C5" s="106" t="s">
        <v>191</v>
      </c>
      <c r="D5" s="106" t="s">
        <v>192</v>
      </c>
      <c r="E5" s="74" t="s">
        <v>193</v>
      </c>
      <c r="F5" s="106" t="s">
        <v>80</v>
      </c>
    </row>
    <row r="6" spans="1:6" ht="22.8" x14ac:dyDescent="0.3">
      <c r="A6" s="107">
        <v>1</v>
      </c>
      <c r="B6" s="108" t="s">
        <v>194</v>
      </c>
      <c r="C6" s="107">
        <v>5</v>
      </c>
      <c r="D6" s="107" t="s">
        <v>195</v>
      </c>
      <c r="E6" s="109">
        <v>49.8</v>
      </c>
      <c r="F6" s="109">
        <f>E6*C6</f>
        <v>249</v>
      </c>
    </row>
    <row r="7" spans="1:6" ht="22.8" x14ac:dyDescent="0.3">
      <c r="A7" s="107">
        <v>2</v>
      </c>
      <c r="B7" s="108" t="s">
        <v>196</v>
      </c>
      <c r="C7" s="107">
        <v>1</v>
      </c>
      <c r="D7" s="107" t="s">
        <v>195</v>
      </c>
      <c r="E7" s="109">
        <v>337.98</v>
      </c>
      <c r="F7" s="109">
        <f>E7*C7</f>
        <v>337.98</v>
      </c>
    </row>
    <row r="8" spans="1:6" ht="34.200000000000003" x14ac:dyDescent="0.3">
      <c r="A8" s="107">
        <v>3</v>
      </c>
      <c r="B8" s="108" t="s">
        <v>197</v>
      </c>
      <c r="C8" s="107">
        <v>2</v>
      </c>
      <c r="D8" s="107" t="s">
        <v>192</v>
      </c>
      <c r="E8" s="109">
        <v>4.08</v>
      </c>
      <c r="F8" s="109">
        <f>E8*C8</f>
        <v>8.16</v>
      </c>
    </row>
    <row r="9" spans="1:6" ht="45.6" x14ac:dyDescent="0.3">
      <c r="A9" s="107">
        <v>4</v>
      </c>
      <c r="B9" s="108" t="s">
        <v>198</v>
      </c>
      <c r="C9" s="107">
        <v>2</v>
      </c>
      <c r="D9" s="107" t="s">
        <v>192</v>
      </c>
      <c r="E9" s="109">
        <v>12.92</v>
      </c>
      <c r="F9" s="109">
        <f>E9*C9</f>
        <v>25.84</v>
      </c>
    </row>
    <row r="10" spans="1:6" ht="14.4" x14ac:dyDescent="0.3">
      <c r="A10" s="107">
        <v>5</v>
      </c>
      <c r="B10" s="108" t="s">
        <v>199</v>
      </c>
      <c r="C10" s="107">
        <v>3</v>
      </c>
      <c r="D10" s="107" t="s">
        <v>192</v>
      </c>
      <c r="E10" s="109">
        <v>1.34</v>
      </c>
      <c r="F10" s="109">
        <f>E10*C10</f>
        <v>4.0200000000000005</v>
      </c>
    </row>
    <row r="11" spans="1:6" ht="13.5" customHeight="1" x14ac:dyDescent="0.3">
      <c r="A11" s="101" t="s">
        <v>80</v>
      </c>
      <c r="B11" s="101"/>
      <c r="C11" s="101"/>
      <c r="D11" s="101"/>
      <c r="E11" s="101"/>
      <c r="F11" s="110">
        <f>SUM(F6:F10)</f>
        <v>625</v>
      </c>
    </row>
    <row r="12" spans="1:6" ht="13.5" customHeight="1" x14ac:dyDescent="0.3">
      <c r="A12" s="103" t="s">
        <v>200</v>
      </c>
      <c r="B12" s="103"/>
      <c r="C12" s="103"/>
      <c r="D12" s="103"/>
      <c r="E12" s="103"/>
      <c r="F12" s="110">
        <f>F11/9</f>
        <v>69.444444444444443</v>
      </c>
    </row>
    <row r="13" spans="1:6" ht="13.5" customHeight="1" x14ac:dyDescent="0.3">
      <c r="A13" s="105" t="s">
        <v>201</v>
      </c>
      <c r="B13" s="105"/>
      <c r="C13" s="105"/>
      <c r="D13" s="105"/>
      <c r="E13" s="105"/>
      <c r="F13" s="105"/>
    </row>
    <row r="14" spans="1:6" ht="14.4" x14ac:dyDescent="0.3">
      <c r="A14" s="106" t="s">
        <v>3</v>
      </c>
      <c r="B14" s="106" t="s">
        <v>190</v>
      </c>
      <c r="C14" s="106" t="s">
        <v>191</v>
      </c>
      <c r="D14" s="106" t="s">
        <v>192</v>
      </c>
      <c r="E14" s="74" t="s">
        <v>193</v>
      </c>
      <c r="F14" s="106" t="s">
        <v>80</v>
      </c>
    </row>
    <row r="15" spans="1:6" ht="24" customHeight="1" x14ac:dyDescent="0.3">
      <c r="A15" s="107">
        <v>1</v>
      </c>
      <c r="B15" s="108" t="s">
        <v>202</v>
      </c>
      <c r="C15" s="107">
        <v>2</v>
      </c>
      <c r="D15" s="107" t="s">
        <v>195</v>
      </c>
      <c r="E15" s="109">
        <v>3.04</v>
      </c>
      <c r="F15" s="109">
        <f t="shared" ref="F15:F22" si="0">E15*C15</f>
        <v>6.08</v>
      </c>
    </row>
    <row r="16" spans="1:6" ht="25.5" customHeight="1" x14ac:dyDescent="0.3">
      <c r="A16" s="107">
        <v>2</v>
      </c>
      <c r="B16" s="108" t="s">
        <v>203</v>
      </c>
      <c r="C16" s="107">
        <v>1</v>
      </c>
      <c r="D16" s="107" t="s">
        <v>192</v>
      </c>
      <c r="E16" s="109">
        <v>25.54</v>
      </c>
      <c r="F16" s="109">
        <f t="shared" si="0"/>
        <v>25.54</v>
      </c>
    </row>
    <row r="17" spans="1:6" ht="21.75" customHeight="1" x14ac:dyDescent="0.3">
      <c r="A17" s="107">
        <v>3</v>
      </c>
      <c r="B17" s="108" t="s">
        <v>204</v>
      </c>
      <c r="C17" s="107">
        <v>2</v>
      </c>
      <c r="D17" s="107" t="s">
        <v>192</v>
      </c>
      <c r="E17" s="109">
        <v>4.08</v>
      </c>
      <c r="F17" s="109">
        <f t="shared" si="0"/>
        <v>8.16</v>
      </c>
    </row>
    <row r="18" spans="1:6" ht="21.75" customHeight="1" x14ac:dyDescent="0.3">
      <c r="A18" s="107">
        <v>4</v>
      </c>
      <c r="B18" s="108" t="s">
        <v>205</v>
      </c>
      <c r="C18" s="107">
        <v>5</v>
      </c>
      <c r="D18" s="107" t="s">
        <v>192</v>
      </c>
      <c r="E18" s="109">
        <v>12.92</v>
      </c>
      <c r="F18" s="109">
        <f t="shared" si="0"/>
        <v>64.599999999999994</v>
      </c>
    </row>
    <row r="19" spans="1:6" ht="14.4" x14ac:dyDescent="0.3">
      <c r="A19" s="107">
        <v>5</v>
      </c>
      <c r="B19" s="108" t="s">
        <v>206</v>
      </c>
      <c r="C19" s="107">
        <v>1</v>
      </c>
      <c r="D19" s="107" t="s">
        <v>192</v>
      </c>
      <c r="E19" s="109">
        <v>24.08</v>
      </c>
      <c r="F19" s="109">
        <f t="shared" si="0"/>
        <v>24.08</v>
      </c>
    </row>
    <row r="20" spans="1:6" ht="14.4" x14ac:dyDescent="0.3">
      <c r="A20" s="107">
        <v>6</v>
      </c>
      <c r="B20" s="108" t="s">
        <v>199</v>
      </c>
      <c r="C20" s="107">
        <v>3</v>
      </c>
      <c r="D20" s="107" t="s">
        <v>192</v>
      </c>
      <c r="E20" s="109">
        <v>1.34</v>
      </c>
      <c r="F20" s="109">
        <f t="shared" si="0"/>
        <v>4.0200000000000005</v>
      </c>
    </row>
    <row r="21" spans="1:6" ht="14.4" x14ac:dyDescent="0.3">
      <c r="A21" s="107">
        <v>7</v>
      </c>
      <c r="B21" s="108" t="s">
        <v>207</v>
      </c>
      <c r="C21" s="107">
        <v>2</v>
      </c>
      <c r="D21" s="107" t="s">
        <v>192</v>
      </c>
      <c r="E21" s="109">
        <v>18.07</v>
      </c>
      <c r="F21" s="109">
        <f t="shared" si="0"/>
        <v>36.14</v>
      </c>
    </row>
    <row r="22" spans="1:6" ht="57" x14ac:dyDescent="0.3">
      <c r="A22" s="107">
        <v>8</v>
      </c>
      <c r="B22" s="108" t="s">
        <v>208</v>
      </c>
      <c r="C22" s="107">
        <v>1</v>
      </c>
      <c r="D22" s="107" t="s">
        <v>209</v>
      </c>
      <c r="E22" s="109">
        <v>116.35</v>
      </c>
      <c r="F22" s="109">
        <f t="shared" si="0"/>
        <v>116.35</v>
      </c>
    </row>
    <row r="23" spans="1:6" ht="15" customHeight="1" x14ac:dyDescent="0.3">
      <c r="A23" s="101" t="s">
        <v>80</v>
      </c>
      <c r="B23" s="101"/>
      <c r="C23" s="101"/>
      <c r="D23" s="101"/>
      <c r="E23" s="101"/>
      <c r="F23" s="110">
        <f>SUM(F15:F22)</f>
        <v>284.97000000000003</v>
      </c>
    </row>
    <row r="24" spans="1:6" ht="13.5" customHeight="1" x14ac:dyDescent="0.3">
      <c r="A24" s="103" t="s">
        <v>200</v>
      </c>
      <c r="B24" s="103"/>
      <c r="C24" s="103"/>
      <c r="D24" s="103"/>
      <c r="E24" s="103"/>
      <c r="F24" s="110">
        <f>F23/9</f>
        <v>31.663333333333338</v>
      </c>
    </row>
    <row r="25" spans="1:6" ht="13.5" customHeight="1" x14ac:dyDescent="0.3">
      <c r="A25" s="105" t="s">
        <v>210</v>
      </c>
      <c r="B25" s="105"/>
      <c r="C25" s="105"/>
      <c r="D25" s="105"/>
      <c r="E25" s="105"/>
      <c r="F25" s="105"/>
    </row>
    <row r="26" spans="1:6" ht="14.4" x14ac:dyDescent="0.3">
      <c r="A26" s="106" t="s">
        <v>3</v>
      </c>
      <c r="B26" s="106" t="s">
        <v>190</v>
      </c>
      <c r="C26" s="106" t="s">
        <v>191</v>
      </c>
      <c r="D26" s="106" t="s">
        <v>192</v>
      </c>
      <c r="E26" s="74" t="s">
        <v>193</v>
      </c>
      <c r="F26" s="106" t="s">
        <v>80</v>
      </c>
    </row>
    <row r="27" spans="1:6" ht="14.4" x14ac:dyDescent="0.3">
      <c r="A27" s="107">
        <v>1</v>
      </c>
      <c r="B27" s="108" t="s">
        <v>211</v>
      </c>
      <c r="C27" s="107">
        <v>2</v>
      </c>
      <c r="D27" s="107" t="s">
        <v>195</v>
      </c>
      <c r="E27" s="109">
        <v>42.04</v>
      </c>
      <c r="F27" s="109">
        <f t="shared" ref="F27:F34" si="1">E27*C27</f>
        <v>84.08</v>
      </c>
    </row>
    <row r="28" spans="1:6" ht="24.75" customHeight="1" x14ac:dyDescent="0.3">
      <c r="A28" s="107">
        <v>2</v>
      </c>
      <c r="B28" s="108" t="s">
        <v>212</v>
      </c>
      <c r="C28" s="107">
        <v>12</v>
      </c>
      <c r="D28" s="107" t="s">
        <v>195</v>
      </c>
      <c r="E28" s="109">
        <v>3.42</v>
      </c>
      <c r="F28" s="109">
        <f t="shared" si="1"/>
        <v>41.04</v>
      </c>
    </row>
    <row r="29" spans="1:6" ht="25.5" customHeight="1" x14ac:dyDescent="0.3">
      <c r="A29" s="107">
        <v>3</v>
      </c>
      <c r="B29" s="108" t="s">
        <v>203</v>
      </c>
      <c r="C29" s="107">
        <v>3</v>
      </c>
      <c r="D29" s="107" t="s">
        <v>195</v>
      </c>
      <c r="E29" s="109">
        <v>25.54</v>
      </c>
      <c r="F29" s="109">
        <f t="shared" si="1"/>
        <v>76.62</v>
      </c>
    </row>
    <row r="30" spans="1:6" ht="45.75" customHeight="1" x14ac:dyDescent="0.3">
      <c r="A30" s="107">
        <v>4</v>
      </c>
      <c r="B30" s="108" t="s">
        <v>198</v>
      </c>
      <c r="C30" s="107">
        <v>1</v>
      </c>
      <c r="D30" s="107" t="s">
        <v>192</v>
      </c>
      <c r="E30" s="109">
        <v>12.92</v>
      </c>
      <c r="F30" s="109">
        <f t="shared" si="1"/>
        <v>12.92</v>
      </c>
    </row>
    <row r="31" spans="1:6" ht="14.4" x14ac:dyDescent="0.3">
      <c r="A31" s="107">
        <v>5</v>
      </c>
      <c r="B31" s="108" t="s">
        <v>199</v>
      </c>
      <c r="C31" s="107">
        <v>2</v>
      </c>
      <c r="D31" s="107" t="s">
        <v>192</v>
      </c>
      <c r="E31" s="109">
        <v>1.34</v>
      </c>
      <c r="F31" s="109">
        <f t="shared" si="1"/>
        <v>2.68</v>
      </c>
    </row>
    <row r="32" spans="1:6" ht="22.8" x14ac:dyDescent="0.3">
      <c r="A32" s="107">
        <v>6</v>
      </c>
      <c r="B32" s="108" t="s">
        <v>202</v>
      </c>
      <c r="C32" s="107">
        <v>5</v>
      </c>
      <c r="D32" s="107" t="s">
        <v>192</v>
      </c>
      <c r="E32" s="109">
        <v>3.04</v>
      </c>
      <c r="F32" s="109">
        <f t="shared" si="1"/>
        <v>15.2</v>
      </c>
    </row>
    <row r="33" spans="1:6" ht="25.5" customHeight="1" x14ac:dyDescent="0.3">
      <c r="A33" s="107">
        <v>7</v>
      </c>
      <c r="B33" s="108" t="s">
        <v>204</v>
      </c>
      <c r="C33" s="107">
        <v>2</v>
      </c>
      <c r="D33" s="107" t="s">
        <v>192</v>
      </c>
      <c r="E33" s="109">
        <v>4.08</v>
      </c>
      <c r="F33" s="109">
        <f t="shared" si="1"/>
        <v>8.16</v>
      </c>
    </row>
    <row r="34" spans="1:6" ht="61.2" customHeight="1" x14ac:dyDescent="0.3">
      <c r="A34" s="107">
        <v>8</v>
      </c>
      <c r="B34" s="108" t="s">
        <v>213</v>
      </c>
      <c r="C34" s="107">
        <v>1</v>
      </c>
      <c r="D34" s="107" t="s">
        <v>195</v>
      </c>
      <c r="E34" s="109">
        <v>41.71</v>
      </c>
      <c r="F34" s="109">
        <f t="shared" si="1"/>
        <v>41.71</v>
      </c>
    </row>
    <row r="35" spans="1:6" ht="13.5" customHeight="1" x14ac:dyDescent="0.3">
      <c r="A35" s="101" t="s">
        <v>80</v>
      </c>
      <c r="B35" s="101"/>
      <c r="C35" s="101"/>
      <c r="D35" s="101"/>
      <c r="E35" s="101"/>
      <c r="F35" s="110">
        <f>SUM(F27:F34)</f>
        <v>282.40999999999997</v>
      </c>
    </row>
    <row r="36" spans="1:6" ht="13.5" customHeight="1" x14ac:dyDescent="0.3">
      <c r="A36" s="103" t="s">
        <v>200</v>
      </c>
      <c r="B36" s="103"/>
      <c r="C36" s="103"/>
      <c r="D36" s="103"/>
      <c r="E36" s="103"/>
      <c r="F36" s="110">
        <f>F35/9</f>
        <v>31.378888888888884</v>
      </c>
    </row>
  </sheetData>
  <mergeCells count="11">
    <mergeCell ref="A36:E36"/>
    <mergeCell ref="A13:F13"/>
    <mergeCell ref="A23:E23"/>
    <mergeCell ref="A24:E24"/>
    <mergeCell ref="A25:F25"/>
    <mergeCell ref="A35:E35"/>
    <mergeCell ref="A1:F1"/>
    <mergeCell ref="A3:F3"/>
    <mergeCell ref="A4:F4"/>
    <mergeCell ref="A11:E11"/>
    <mergeCell ref="A12:E12"/>
  </mergeCells>
  <pageMargins left="0.31527777777777799" right="0.31527777777777799" top="0.31527777777777799" bottom="0.31527777777777799" header="0.511811023622047" footer="0.511811023622047"/>
  <pageSetup paperSize="9" scale="85" fitToHeight="0"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41"/>
  <sheetViews>
    <sheetView zoomScale="80" zoomScaleNormal="80" workbookViewId="0">
      <selection activeCell="H11" sqref="H11"/>
    </sheetView>
  </sheetViews>
  <sheetFormatPr defaultColWidth="8.6640625" defaultRowHeight="14.25" customHeight="1" x14ac:dyDescent="0.3"/>
  <cols>
    <col min="1" max="1" width="7.44140625" customWidth="1"/>
    <col min="2" max="2" width="49.5546875" customWidth="1"/>
    <col min="3" max="3" width="13" customWidth="1"/>
    <col min="4" max="4" width="14.5546875" customWidth="1"/>
    <col min="5" max="5" width="14.88671875" customWidth="1"/>
    <col min="6" max="6" width="17.33203125" customWidth="1"/>
    <col min="7" max="1025" width="14.44140625" customWidth="1"/>
  </cols>
  <sheetData>
    <row r="1" spans="1:6" ht="15.75" customHeight="1" x14ac:dyDescent="0.3">
      <c r="A1" s="99" t="s">
        <v>214</v>
      </c>
      <c r="B1" s="99"/>
      <c r="C1" s="99"/>
      <c r="D1" s="99"/>
      <c r="E1" s="99"/>
      <c r="F1" s="99"/>
    </row>
    <row r="3" spans="1:6" ht="15" customHeight="1" x14ac:dyDescent="0.3">
      <c r="A3" s="111" t="s">
        <v>215</v>
      </c>
      <c r="B3" s="111"/>
      <c r="C3" s="111"/>
      <c r="D3" s="111"/>
      <c r="E3" s="111"/>
      <c r="F3" s="111"/>
    </row>
    <row r="4" spans="1:6" ht="13.5" customHeight="1" x14ac:dyDescent="0.3">
      <c r="A4" s="111" t="s">
        <v>10</v>
      </c>
      <c r="B4" s="111"/>
      <c r="C4" s="111"/>
      <c r="D4" s="111"/>
      <c r="E4" s="111"/>
      <c r="F4" s="111"/>
    </row>
    <row r="5" spans="1:6" ht="14.4" x14ac:dyDescent="0.3">
      <c r="A5" s="106" t="s">
        <v>3</v>
      </c>
      <c r="B5" s="106" t="s">
        <v>190</v>
      </c>
      <c r="C5" s="113" t="s">
        <v>191</v>
      </c>
      <c r="D5" s="106" t="s">
        <v>192</v>
      </c>
      <c r="E5" s="74" t="s">
        <v>193</v>
      </c>
      <c r="F5" s="106" t="s">
        <v>80</v>
      </c>
    </row>
    <row r="6" spans="1:6" ht="14.4" x14ac:dyDescent="0.3">
      <c r="A6" s="107">
        <v>1</v>
      </c>
      <c r="B6" s="114" t="s">
        <v>216</v>
      </c>
      <c r="C6" s="107">
        <v>1</v>
      </c>
      <c r="D6" s="115" t="s">
        <v>192</v>
      </c>
      <c r="E6" s="109">
        <v>32.369999999999997</v>
      </c>
      <c r="F6" s="109">
        <f t="shared" ref="F6:F14" si="0">E6*C6</f>
        <v>32.369999999999997</v>
      </c>
    </row>
    <row r="7" spans="1:6" ht="14.4" x14ac:dyDescent="0.3">
      <c r="A7" s="107">
        <v>2</v>
      </c>
      <c r="B7" s="114" t="s">
        <v>217</v>
      </c>
      <c r="C7" s="107">
        <v>1</v>
      </c>
      <c r="D7" s="115" t="s">
        <v>192</v>
      </c>
      <c r="E7" s="109">
        <v>11.35</v>
      </c>
      <c r="F7" s="109">
        <f t="shared" si="0"/>
        <v>11.35</v>
      </c>
    </row>
    <row r="8" spans="1:6" ht="22.8" x14ac:dyDescent="0.3">
      <c r="A8" s="107">
        <v>3</v>
      </c>
      <c r="B8" s="114" t="s">
        <v>218</v>
      </c>
      <c r="C8" s="107">
        <v>1</v>
      </c>
      <c r="D8" s="115" t="s">
        <v>192</v>
      </c>
      <c r="E8" s="109">
        <v>117.22</v>
      </c>
      <c r="F8" s="109">
        <f t="shared" si="0"/>
        <v>117.22</v>
      </c>
    </row>
    <row r="9" spans="1:6" ht="14.4" x14ac:dyDescent="0.3">
      <c r="A9" s="107">
        <v>4</v>
      </c>
      <c r="B9" s="114" t="s">
        <v>219</v>
      </c>
      <c r="C9" s="107">
        <v>1</v>
      </c>
      <c r="D9" s="115" t="s">
        <v>192</v>
      </c>
      <c r="E9" s="109">
        <v>30.84</v>
      </c>
      <c r="F9" s="109">
        <f t="shared" si="0"/>
        <v>30.84</v>
      </c>
    </row>
    <row r="10" spans="1:6" ht="14.4" x14ac:dyDescent="0.3">
      <c r="A10" s="107">
        <v>5</v>
      </c>
      <c r="B10" s="114" t="s">
        <v>220</v>
      </c>
      <c r="C10" s="107">
        <v>1</v>
      </c>
      <c r="D10" s="115" t="s">
        <v>192</v>
      </c>
      <c r="E10" s="109">
        <v>25.26</v>
      </c>
      <c r="F10" s="109">
        <f t="shared" si="0"/>
        <v>25.26</v>
      </c>
    </row>
    <row r="11" spans="1:6" ht="14.4" x14ac:dyDescent="0.3">
      <c r="A11" s="107">
        <v>6</v>
      </c>
      <c r="B11" s="114" t="s">
        <v>221</v>
      </c>
      <c r="C11" s="107">
        <v>1</v>
      </c>
      <c r="D11" s="115" t="s">
        <v>192</v>
      </c>
      <c r="E11" s="109">
        <v>5.61</v>
      </c>
      <c r="F11" s="109">
        <f t="shared" si="0"/>
        <v>5.61</v>
      </c>
    </row>
    <row r="12" spans="1:6" ht="22.8" x14ac:dyDescent="0.3">
      <c r="A12" s="107">
        <v>7</v>
      </c>
      <c r="B12" s="114" t="s">
        <v>222</v>
      </c>
      <c r="C12" s="107">
        <v>1</v>
      </c>
      <c r="D12" s="115" t="s">
        <v>192</v>
      </c>
      <c r="E12" s="109">
        <v>49.18</v>
      </c>
      <c r="F12" s="109">
        <f t="shared" si="0"/>
        <v>49.18</v>
      </c>
    </row>
    <row r="13" spans="1:6" ht="14.4" x14ac:dyDescent="0.3">
      <c r="A13" s="107">
        <v>8</v>
      </c>
      <c r="B13" s="114" t="s">
        <v>223</v>
      </c>
      <c r="C13" s="107">
        <v>1</v>
      </c>
      <c r="D13" s="115" t="s">
        <v>192</v>
      </c>
      <c r="E13" s="109">
        <v>269.33999999999997</v>
      </c>
      <c r="F13" s="109">
        <f t="shared" si="0"/>
        <v>269.33999999999997</v>
      </c>
    </row>
    <row r="14" spans="1:6" ht="22.8" x14ac:dyDescent="0.3">
      <c r="A14" s="107">
        <v>9</v>
      </c>
      <c r="B14" s="114" t="s">
        <v>224</v>
      </c>
      <c r="C14" s="107">
        <v>1</v>
      </c>
      <c r="D14" s="115" t="s">
        <v>192</v>
      </c>
      <c r="E14" s="109">
        <v>97.54</v>
      </c>
      <c r="F14" s="109">
        <f t="shared" si="0"/>
        <v>97.54</v>
      </c>
    </row>
    <row r="15" spans="1:6" ht="13.5" customHeight="1" x14ac:dyDescent="0.3">
      <c r="A15" s="101" t="s">
        <v>80</v>
      </c>
      <c r="B15" s="101"/>
      <c r="C15" s="101"/>
      <c r="D15" s="101"/>
      <c r="E15" s="101"/>
      <c r="F15" s="110">
        <f>SUM(F6:F14)</f>
        <v>638.70999999999992</v>
      </c>
    </row>
    <row r="16" spans="1:6" ht="13.5" customHeight="1" x14ac:dyDescent="0.3">
      <c r="A16" s="103" t="s">
        <v>200</v>
      </c>
      <c r="B16" s="103"/>
      <c r="C16" s="103"/>
      <c r="D16" s="103"/>
      <c r="E16" s="103"/>
      <c r="F16" s="110">
        <f>F15/9</f>
        <v>70.967777777777769</v>
      </c>
    </row>
    <row r="17" spans="1:6" ht="13.5" customHeight="1" x14ac:dyDescent="0.3">
      <c r="A17" s="111" t="s">
        <v>13</v>
      </c>
      <c r="B17" s="111"/>
      <c r="C17" s="111"/>
      <c r="D17" s="111"/>
      <c r="E17" s="111"/>
      <c r="F17" s="111"/>
    </row>
    <row r="18" spans="1:6" ht="14.4" x14ac:dyDescent="0.3">
      <c r="A18" s="106" t="s">
        <v>3</v>
      </c>
      <c r="B18" s="106" t="s">
        <v>190</v>
      </c>
      <c r="C18" s="106" t="s">
        <v>191</v>
      </c>
      <c r="D18" s="106" t="s">
        <v>192</v>
      </c>
      <c r="E18" s="74" t="s">
        <v>193</v>
      </c>
      <c r="F18" s="106" t="s">
        <v>80</v>
      </c>
    </row>
    <row r="19" spans="1:6" ht="14.4" x14ac:dyDescent="0.3">
      <c r="A19" s="107">
        <v>1</v>
      </c>
      <c r="B19" s="114" t="s">
        <v>225</v>
      </c>
      <c r="C19" s="107">
        <v>2</v>
      </c>
      <c r="D19" s="115" t="s">
        <v>192</v>
      </c>
      <c r="E19" s="109">
        <v>30.65</v>
      </c>
      <c r="F19" s="109">
        <f t="shared" ref="F19:F27" si="1">E19*C19</f>
        <v>61.3</v>
      </c>
    </row>
    <row r="20" spans="1:6" ht="14.4" x14ac:dyDescent="0.3">
      <c r="A20" s="107">
        <v>2</v>
      </c>
      <c r="B20" s="114" t="s">
        <v>226</v>
      </c>
      <c r="C20" s="107">
        <v>1</v>
      </c>
      <c r="D20" s="115" t="s">
        <v>192</v>
      </c>
      <c r="E20" s="109">
        <v>18.77</v>
      </c>
      <c r="F20" s="109">
        <f t="shared" si="1"/>
        <v>18.77</v>
      </c>
    </row>
    <row r="21" spans="1:6" ht="14.4" x14ac:dyDescent="0.3">
      <c r="A21" s="107">
        <v>3</v>
      </c>
      <c r="B21" s="114" t="s">
        <v>217</v>
      </c>
      <c r="C21" s="107">
        <v>1</v>
      </c>
      <c r="D21" s="115" t="s">
        <v>192</v>
      </c>
      <c r="E21" s="109">
        <v>11.35</v>
      </c>
      <c r="F21" s="109">
        <f t="shared" si="1"/>
        <v>11.35</v>
      </c>
    </row>
    <row r="22" spans="1:6" ht="22.8" x14ac:dyDescent="0.3">
      <c r="A22" s="107">
        <v>4</v>
      </c>
      <c r="B22" s="114" t="s">
        <v>227</v>
      </c>
      <c r="C22" s="107">
        <v>1</v>
      </c>
      <c r="D22" s="115" t="s">
        <v>192</v>
      </c>
      <c r="E22" s="109">
        <v>61.41</v>
      </c>
      <c r="F22" s="109">
        <f t="shared" si="1"/>
        <v>61.41</v>
      </c>
    </row>
    <row r="23" spans="1:6" ht="14.4" x14ac:dyDescent="0.3">
      <c r="A23" s="107">
        <v>5</v>
      </c>
      <c r="B23" s="114" t="s">
        <v>228</v>
      </c>
      <c r="C23" s="107">
        <v>1</v>
      </c>
      <c r="D23" s="115" t="s">
        <v>192</v>
      </c>
      <c r="E23" s="109">
        <v>88.68</v>
      </c>
      <c r="F23" s="109">
        <f t="shared" si="1"/>
        <v>88.68</v>
      </c>
    </row>
    <row r="24" spans="1:6" ht="22.8" x14ac:dyDescent="0.3">
      <c r="A24" s="107">
        <v>6</v>
      </c>
      <c r="B24" s="114" t="s">
        <v>229</v>
      </c>
      <c r="C24" s="107">
        <v>3</v>
      </c>
      <c r="D24" s="115" t="s">
        <v>192</v>
      </c>
      <c r="E24" s="109">
        <v>466.11</v>
      </c>
      <c r="F24" s="109">
        <f t="shared" si="1"/>
        <v>1398.33</v>
      </c>
    </row>
    <row r="25" spans="1:6" ht="14.4" x14ac:dyDescent="0.3">
      <c r="A25" s="107">
        <v>7</v>
      </c>
      <c r="B25" s="114" t="s">
        <v>230</v>
      </c>
      <c r="C25" s="107">
        <v>1</v>
      </c>
      <c r="D25" s="115" t="s">
        <v>192</v>
      </c>
      <c r="E25" s="109">
        <v>32.369999999999997</v>
      </c>
      <c r="F25" s="109">
        <f t="shared" si="1"/>
        <v>32.369999999999997</v>
      </c>
    </row>
    <row r="26" spans="1:6" ht="14.4" x14ac:dyDescent="0.3">
      <c r="A26" s="107">
        <v>8</v>
      </c>
      <c r="B26" s="114" t="s">
        <v>231</v>
      </c>
      <c r="C26" s="107">
        <v>1</v>
      </c>
      <c r="D26" s="115" t="s">
        <v>192</v>
      </c>
      <c r="E26" s="109">
        <v>51.87</v>
      </c>
      <c r="F26" s="109">
        <f t="shared" si="1"/>
        <v>51.87</v>
      </c>
    </row>
    <row r="27" spans="1:6" ht="22.8" x14ac:dyDescent="0.3">
      <c r="A27" s="107">
        <v>9</v>
      </c>
      <c r="B27" s="114" t="s">
        <v>224</v>
      </c>
      <c r="C27" s="107">
        <v>1</v>
      </c>
      <c r="D27" s="115" t="s">
        <v>192</v>
      </c>
      <c r="E27" s="109">
        <v>97.54</v>
      </c>
      <c r="F27" s="109">
        <f t="shared" si="1"/>
        <v>97.54</v>
      </c>
    </row>
    <row r="28" spans="1:6" ht="15" customHeight="1" x14ac:dyDescent="0.3">
      <c r="A28" s="101" t="s">
        <v>80</v>
      </c>
      <c r="B28" s="101"/>
      <c r="C28" s="101"/>
      <c r="D28" s="101"/>
      <c r="E28" s="101"/>
      <c r="F28" s="110">
        <f>SUM(F19:F27)</f>
        <v>1821.6199999999997</v>
      </c>
    </row>
    <row r="29" spans="1:6" ht="13.5" customHeight="1" x14ac:dyDescent="0.3">
      <c r="A29" s="103" t="s">
        <v>200</v>
      </c>
      <c r="B29" s="103"/>
      <c r="C29" s="103"/>
      <c r="D29" s="103"/>
      <c r="E29" s="103"/>
      <c r="F29" s="110">
        <f>F28/9</f>
        <v>202.40222222222218</v>
      </c>
    </row>
    <row r="30" spans="1:6" ht="13.5" customHeight="1" x14ac:dyDescent="0.3">
      <c r="A30" s="105" t="s">
        <v>210</v>
      </c>
      <c r="B30" s="105"/>
      <c r="C30" s="105"/>
      <c r="D30" s="105"/>
      <c r="E30" s="105"/>
      <c r="F30" s="105"/>
    </row>
    <row r="31" spans="1:6" ht="14.4" x14ac:dyDescent="0.3">
      <c r="A31" s="106" t="s">
        <v>3</v>
      </c>
      <c r="B31" s="106" t="s">
        <v>190</v>
      </c>
      <c r="C31" s="106" t="s">
        <v>191</v>
      </c>
      <c r="D31" s="106" t="s">
        <v>192</v>
      </c>
      <c r="E31" s="74" t="s">
        <v>193</v>
      </c>
      <c r="F31" s="106" t="s">
        <v>80</v>
      </c>
    </row>
    <row r="32" spans="1:6" ht="14.4" x14ac:dyDescent="0.3">
      <c r="A32" s="107">
        <v>1</v>
      </c>
      <c r="B32" s="114" t="s">
        <v>232</v>
      </c>
      <c r="C32" s="107">
        <v>1</v>
      </c>
      <c r="D32" s="115" t="s">
        <v>192</v>
      </c>
      <c r="E32" s="109">
        <v>32.35</v>
      </c>
      <c r="F32" s="109">
        <f t="shared" ref="F32:F39" si="2">E32*C32</f>
        <v>32.35</v>
      </c>
    </row>
    <row r="33" spans="1:6" ht="14.4" x14ac:dyDescent="0.3">
      <c r="A33" s="107">
        <v>2</v>
      </c>
      <c r="B33" s="114" t="s">
        <v>217</v>
      </c>
      <c r="C33" s="107">
        <v>1</v>
      </c>
      <c r="D33" s="115" t="s">
        <v>192</v>
      </c>
      <c r="E33" s="109">
        <v>11.35</v>
      </c>
      <c r="F33" s="109">
        <f t="shared" si="2"/>
        <v>11.35</v>
      </c>
    </row>
    <row r="34" spans="1:6" ht="14.4" x14ac:dyDescent="0.3">
      <c r="A34" s="107">
        <v>3</v>
      </c>
      <c r="B34" s="114" t="s">
        <v>233</v>
      </c>
      <c r="C34" s="107">
        <v>1</v>
      </c>
      <c r="D34" s="115" t="s">
        <v>192</v>
      </c>
      <c r="E34" s="109">
        <v>30.19</v>
      </c>
      <c r="F34" s="109">
        <f t="shared" si="2"/>
        <v>30.19</v>
      </c>
    </row>
    <row r="35" spans="1:6" ht="14.4" x14ac:dyDescent="0.3">
      <c r="A35" s="107">
        <v>4</v>
      </c>
      <c r="B35" s="114" t="s">
        <v>234</v>
      </c>
      <c r="C35" s="107">
        <v>1</v>
      </c>
      <c r="D35" s="115" t="s">
        <v>192</v>
      </c>
      <c r="E35" s="109">
        <v>34.1</v>
      </c>
      <c r="F35" s="109">
        <f t="shared" si="2"/>
        <v>34.1</v>
      </c>
    </row>
    <row r="36" spans="1:6" ht="14.4" x14ac:dyDescent="0.3">
      <c r="A36" s="107">
        <v>5</v>
      </c>
      <c r="B36" s="114" t="s">
        <v>235</v>
      </c>
      <c r="C36" s="107">
        <v>1</v>
      </c>
      <c r="D36" s="115" t="s">
        <v>192</v>
      </c>
      <c r="E36" s="109">
        <v>44.92</v>
      </c>
      <c r="F36" s="109">
        <f t="shared" si="2"/>
        <v>44.92</v>
      </c>
    </row>
    <row r="37" spans="1:6" ht="14.4" x14ac:dyDescent="0.3">
      <c r="A37" s="107">
        <v>6</v>
      </c>
      <c r="B37" s="114" t="s">
        <v>236</v>
      </c>
      <c r="C37" s="107">
        <v>1</v>
      </c>
      <c r="D37" s="115" t="s">
        <v>192</v>
      </c>
      <c r="E37" s="109">
        <v>32.369999999999997</v>
      </c>
      <c r="F37" s="109">
        <f t="shared" si="2"/>
        <v>32.369999999999997</v>
      </c>
    </row>
    <row r="38" spans="1:6" ht="14.4" x14ac:dyDescent="0.3">
      <c r="A38" s="107">
        <v>7</v>
      </c>
      <c r="B38" s="114" t="s">
        <v>237</v>
      </c>
      <c r="C38" s="107">
        <v>1</v>
      </c>
      <c r="D38" s="115" t="s">
        <v>192</v>
      </c>
      <c r="E38" s="109">
        <v>61.41</v>
      </c>
      <c r="F38" s="109">
        <f t="shared" si="2"/>
        <v>61.41</v>
      </c>
    </row>
    <row r="39" spans="1:6" ht="22.8" x14ac:dyDescent="0.3">
      <c r="A39" s="107">
        <v>8</v>
      </c>
      <c r="B39" s="114" t="s">
        <v>224</v>
      </c>
      <c r="C39" s="107">
        <v>1</v>
      </c>
      <c r="D39" s="115" t="s">
        <v>192</v>
      </c>
      <c r="E39" s="109">
        <v>97.54</v>
      </c>
      <c r="F39" s="109">
        <f t="shared" si="2"/>
        <v>97.54</v>
      </c>
    </row>
    <row r="40" spans="1:6" ht="13.5" customHeight="1" x14ac:dyDescent="0.3">
      <c r="A40" s="101" t="s">
        <v>80</v>
      </c>
      <c r="B40" s="101"/>
      <c r="C40" s="101"/>
      <c r="D40" s="101"/>
      <c r="E40" s="101"/>
      <c r="F40" s="110">
        <f>SUM(F32:F39)</f>
        <v>344.23</v>
      </c>
    </row>
    <row r="41" spans="1:6" ht="13.5" customHeight="1" x14ac:dyDescent="0.3">
      <c r="A41" s="103" t="s">
        <v>200</v>
      </c>
      <c r="B41" s="103"/>
      <c r="C41" s="103"/>
      <c r="D41" s="103"/>
      <c r="E41" s="103"/>
      <c r="F41" s="110">
        <f>F40/9</f>
        <v>38.247777777777777</v>
      </c>
    </row>
  </sheetData>
  <mergeCells count="11">
    <mergeCell ref="A41:E41"/>
    <mergeCell ref="A17:F17"/>
    <mergeCell ref="A28:E28"/>
    <mergeCell ref="A29:E29"/>
    <mergeCell ref="A30:F30"/>
    <mergeCell ref="A40:E40"/>
    <mergeCell ref="A1:F1"/>
    <mergeCell ref="A3:F3"/>
    <mergeCell ref="A4:F4"/>
    <mergeCell ref="A15:E15"/>
    <mergeCell ref="A16:E16"/>
  </mergeCells>
  <pageMargins left="0.31527777777777799" right="0.31527777777777799" top="0.31527777777777799" bottom="0.31527777777777799" header="0.511811023622047" footer="0.511811023622047"/>
  <pageSetup paperSize="9" scale="85" fitToHeight="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1048576"/>
  <sheetViews>
    <sheetView zoomScale="80" zoomScaleNormal="80" workbookViewId="0">
      <selection activeCell="G7" sqref="G7"/>
    </sheetView>
  </sheetViews>
  <sheetFormatPr defaultColWidth="8.6640625" defaultRowHeight="14.25" customHeight="1" x14ac:dyDescent="0.3"/>
  <cols>
    <col min="1" max="1" width="7.6640625" customWidth="1"/>
    <col min="2" max="2" width="42.109375" customWidth="1"/>
    <col min="3" max="3" width="11.88671875" customWidth="1"/>
    <col min="4" max="4" width="14.44140625" customWidth="1"/>
    <col min="5" max="5" width="13.33203125" customWidth="1"/>
    <col min="6" max="6" width="14" customWidth="1"/>
    <col min="7" max="26" width="10.44140625" customWidth="1"/>
    <col min="27" max="1025" width="14.44140625" customWidth="1"/>
  </cols>
  <sheetData>
    <row r="1" spans="1:26" ht="15.75" customHeight="1" x14ac:dyDescent="0.3">
      <c r="A1" s="99" t="s">
        <v>238</v>
      </c>
      <c r="B1" s="99"/>
      <c r="C1" s="99"/>
      <c r="D1" s="99"/>
      <c r="E1" s="99"/>
      <c r="F1" s="99"/>
    </row>
    <row r="3" spans="1:26" ht="15" customHeight="1" x14ac:dyDescent="0.3">
      <c r="A3" s="116" t="s">
        <v>239</v>
      </c>
      <c r="B3" s="116"/>
      <c r="C3" s="116"/>
      <c r="D3" s="116"/>
      <c r="E3" s="116"/>
      <c r="F3" s="116"/>
      <c r="H3" s="75"/>
      <c r="I3" s="75"/>
      <c r="J3" s="75"/>
      <c r="K3" s="75"/>
      <c r="L3" s="75"/>
      <c r="M3" s="75"/>
      <c r="N3" s="75"/>
      <c r="O3" s="75"/>
      <c r="P3" s="75"/>
      <c r="Q3" s="75"/>
      <c r="R3" s="75"/>
      <c r="S3" s="75"/>
      <c r="T3" s="75"/>
      <c r="U3" s="75"/>
      <c r="V3" s="75"/>
      <c r="W3" s="75"/>
      <c r="X3" s="75"/>
      <c r="Y3" s="75"/>
      <c r="Z3" s="75"/>
    </row>
    <row r="4" spans="1:26" ht="13.5" customHeight="1" x14ac:dyDescent="0.3">
      <c r="A4" s="117" t="s">
        <v>10</v>
      </c>
      <c r="B4" s="117"/>
      <c r="C4" s="117"/>
      <c r="D4" s="117"/>
      <c r="E4" s="117"/>
      <c r="F4" s="117"/>
      <c r="H4" s="75"/>
      <c r="I4" s="75"/>
      <c r="J4" s="75"/>
      <c r="K4" s="75"/>
      <c r="L4" s="75"/>
      <c r="M4" s="75"/>
      <c r="N4" s="75"/>
      <c r="O4" s="75"/>
      <c r="P4" s="75"/>
      <c r="Q4" s="75"/>
      <c r="R4" s="75"/>
      <c r="S4" s="75"/>
      <c r="T4" s="75"/>
      <c r="U4" s="75"/>
      <c r="V4" s="75"/>
      <c r="W4" s="75"/>
      <c r="X4" s="75"/>
      <c r="Y4" s="75"/>
      <c r="Z4" s="75"/>
    </row>
    <row r="5" spans="1:26" ht="14.4" x14ac:dyDescent="0.3">
      <c r="A5" s="76" t="s">
        <v>3</v>
      </c>
      <c r="B5" s="76" t="s">
        <v>190</v>
      </c>
      <c r="C5" s="76" t="s">
        <v>191</v>
      </c>
      <c r="D5" s="76" t="s">
        <v>192</v>
      </c>
      <c r="E5" s="74" t="s">
        <v>193</v>
      </c>
      <c r="F5" s="76" t="s">
        <v>80</v>
      </c>
      <c r="H5" s="75"/>
      <c r="I5" s="75"/>
      <c r="J5" s="75"/>
      <c r="K5" s="75"/>
      <c r="L5" s="75"/>
      <c r="M5" s="75"/>
      <c r="N5" s="75"/>
      <c r="O5" s="75"/>
      <c r="P5" s="75"/>
      <c r="Q5" s="75"/>
      <c r="R5" s="75"/>
      <c r="S5" s="75"/>
      <c r="T5" s="75"/>
      <c r="U5" s="75"/>
      <c r="V5" s="75"/>
      <c r="W5" s="75"/>
      <c r="X5" s="75"/>
      <c r="Y5" s="75"/>
      <c r="Z5" s="75"/>
    </row>
    <row r="6" spans="1:26" ht="14.4" x14ac:dyDescent="0.3">
      <c r="A6" s="77">
        <v>1</v>
      </c>
      <c r="B6" s="78" t="s">
        <v>240</v>
      </c>
      <c r="C6" s="77">
        <v>2</v>
      </c>
      <c r="D6" s="79" t="s">
        <v>192</v>
      </c>
      <c r="E6" s="80">
        <v>32.729999999999997</v>
      </c>
      <c r="F6" s="80">
        <f>E6*C6</f>
        <v>65.459999999999994</v>
      </c>
      <c r="H6" s="75"/>
      <c r="I6" s="75"/>
      <c r="J6" s="75"/>
      <c r="K6" s="75"/>
      <c r="L6" s="75"/>
      <c r="M6" s="75"/>
      <c r="N6" s="75"/>
      <c r="O6" s="75"/>
      <c r="P6" s="75"/>
      <c r="Q6" s="75"/>
      <c r="R6" s="75"/>
      <c r="S6" s="75"/>
      <c r="T6" s="75"/>
      <c r="U6" s="75"/>
      <c r="V6" s="75"/>
      <c r="W6" s="75"/>
      <c r="X6" s="75"/>
      <c r="Y6" s="75"/>
      <c r="Z6" s="75"/>
    </row>
    <row r="7" spans="1:26" ht="59.7" customHeight="1" x14ac:dyDescent="0.3">
      <c r="A7" s="77">
        <v>2</v>
      </c>
      <c r="B7" s="78" t="s">
        <v>241</v>
      </c>
      <c r="C7" s="77">
        <v>2</v>
      </c>
      <c r="D7" s="79" t="s">
        <v>192</v>
      </c>
      <c r="E7" s="80">
        <v>326.42</v>
      </c>
      <c r="F7" s="80">
        <f>E7*C7</f>
        <v>652.84</v>
      </c>
      <c r="H7" s="75"/>
      <c r="I7" s="75"/>
      <c r="J7" s="75"/>
      <c r="K7" s="75"/>
      <c r="L7" s="75"/>
      <c r="M7" s="75"/>
      <c r="N7" s="75"/>
      <c r="O7" s="75"/>
      <c r="P7" s="75"/>
      <c r="Q7" s="75"/>
      <c r="R7" s="75"/>
      <c r="S7" s="75"/>
      <c r="T7" s="75"/>
      <c r="U7" s="75"/>
      <c r="V7" s="75"/>
      <c r="W7" s="75"/>
      <c r="X7" s="75"/>
      <c r="Y7" s="75"/>
      <c r="Z7" s="75"/>
    </row>
    <row r="8" spans="1:26" ht="102.6" x14ac:dyDescent="0.3">
      <c r="A8" s="81">
        <v>3</v>
      </c>
      <c r="B8" s="78" t="s">
        <v>242</v>
      </c>
      <c r="C8" s="77">
        <v>2</v>
      </c>
      <c r="D8" s="79" t="s">
        <v>195</v>
      </c>
      <c r="E8" s="80">
        <v>102.12</v>
      </c>
      <c r="F8" s="80">
        <f>E8*C8</f>
        <v>204.24</v>
      </c>
      <c r="H8" s="75"/>
      <c r="I8" s="75"/>
      <c r="J8" s="75"/>
      <c r="K8" s="75"/>
      <c r="L8" s="75"/>
      <c r="M8" s="75"/>
      <c r="N8" s="75"/>
      <c r="O8" s="75"/>
      <c r="P8" s="75"/>
      <c r="Q8" s="75"/>
      <c r="R8" s="75"/>
      <c r="S8" s="75"/>
      <c r="T8" s="75"/>
      <c r="U8" s="75"/>
      <c r="V8" s="75"/>
      <c r="W8" s="75"/>
      <c r="X8" s="75"/>
      <c r="Y8" s="75"/>
      <c r="Z8" s="75"/>
    </row>
    <row r="9" spans="1:26" ht="14.4" x14ac:dyDescent="0.3">
      <c r="A9" s="81">
        <v>4</v>
      </c>
      <c r="B9" s="78" t="s">
        <v>243</v>
      </c>
      <c r="C9" s="77">
        <v>2</v>
      </c>
      <c r="D9" s="79" t="s">
        <v>195</v>
      </c>
      <c r="E9" s="80">
        <v>7.58</v>
      </c>
      <c r="F9" s="80">
        <f>E9*C9</f>
        <v>15.16</v>
      </c>
      <c r="H9" s="75"/>
      <c r="I9" s="75"/>
      <c r="J9" s="75"/>
      <c r="K9" s="75"/>
      <c r="L9" s="75"/>
      <c r="M9" s="75"/>
      <c r="N9" s="75"/>
      <c r="O9" s="75"/>
      <c r="P9" s="75"/>
      <c r="Q9" s="75"/>
      <c r="R9" s="75"/>
      <c r="S9" s="75"/>
      <c r="T9" s="75"/>
      <c r="U9" s="75"/>
      <c r="V9" s="75"/>
      <c r="W9" s="75"/>
      <c r="X9" s="75"/>
      <c r="Y9" s="75"/>
      <c r="Z9" s="75"/>
    </row>
    <row r="10" spans="1:26" ht="14.4" x14ac:dyDescent="0.3">
      <c r="A10" s="81">
        <v>5</v>
      </c>
      <c r="B10" s="82" t="s">
        <v>244</v>
      </c>
      <c r="C10" s="77">
        <v>1</v>
      </c>
      <c r="D10" s="79" t="s">
        <v>192</v>
      </c>
      <c r="E10" s="80">
        <v>13.23</v>
      </c>
      <c r="F10" s="80">
        <f>E10*C10</f>
        <v>13.23</v>
      </c>
      <c r="H10" s="75"/>
      <c r="I10" s="75"/>
      <c r="J10" s="75"/>
      <c r="K10" s="75"/>
      <c r="L10" s="75"/>
      <c r="M10" s="75"/>
      <c r="N10" s="75"/>
      <c r="O10" s="75"/>
      <c r="P10" s="75"/>
      <c r="Q10" s="75"/>
      <c r="R10" s="75"/>
      <c r="S10" s="75"/>
      <c r="T10" s="75"/>
      <c r="U10" s="75"/>
      <c r="V10" s="75"/>
      <c r="W10" s="75"/>
      <c r="X10" s="75"/>
      <c r="Y10" s="75"/>
      <c r="Z10" s="75"/>
    </row>
    <row r="11" spans="1:26" ht="13.5" customHeight="1" x14ac:dyDescent="0.3">
      <c r="A11" s="101" t="s">
        <v>80</v>
      </c>
      <c r="B11" s="101"/>
      <c r="C11" s="101"/>
      <c r="D11" s="101"/>
      <c r="E11" s="101"/>
      <c r="F11" s="83">
        <f>SUM(F6:F10)</f>
        <v>950.93000000000006</v>
      </c>
      <c r="H11" s="75"/>
      <c r="I11" s="75"/>
      <c r="J11" s="75"/>
      <c r="K11" s="75"/>
      <c r="L11" s="75"/>
      <c r="M11" s="75"/>
      <c r="N11" s="75"/>
      <c r="O11" s="75"/>
      <c r="P11" s="75"/>
      <c r="Q11" s="75"/>
      <c r="R11" s="75"/>
      <c r="S11" s="75"/>
      <c r="T11" s="75"/>
      <c r="U11" s="75"/>
      <c r="V11" s="75"/>
      <c r="W11" s="75"/>
      <c r="X11" s="75"/>
      <c r="Y11" s="75"/>
      <c r="Z11" s="75"/>
    </row>
    <row r="12" spans="1:26" ht="14.4" x14ac:dyDescent="0.3">
      <c r="A12" s="102" t="s">
        <v>200</v>
      </c>
      <c r="B12" s="102"/>
      <c r="C12" s="102"/>
      <c r="D12" s="102"/>
      <c r="E12" s="102"/>
      <c r="F12" s="83">
        <f>F11/9</f>
        <v>105.6588888888889</v>
      </c>
      <c r="H12" s="75"/>
      <c r="I12" s="75"/>
      <c r="J12" s="75"/>
      <c r="K12" s="75"/>
      <c r="L12" s="75"/>
      <c r="M12" s="75"/>
      <c r="N12" s="75"/>
      <c r="O12" s="75"/>
      <c r="P12" s="75"/>
      <c r="Q12" s="75"/>
      <c r="R12" s="75"/>
      <c r="S12" s="75"/>
      <c r="T12" s="75"/>
      <c r="U12" s="75"/>
      <c r="V12" s="75"/>
      <c r="W12" s="75"/>
      <c r="X12" s="75"/>
      <c r="Y12" s="75"/>
      <c r="Z12" s="75"/>
    </row>
    <row r="13" spans="1:26" ht="13.5" customHeight="1" x14ac:dyDescent="0.3">
      <c r="A13" s="100" t="s">
        <v>13</v>
      </c>
      <c r="B13" s="100"/>
      <c r="C13" s="100"/>
      <c r="D13" s="100"/>
      <c r="E13" s="100"/>
      <c r="F13" s="100"/>
      <c r="H13" s="75"/>
      <c r="I13" s="75"/>
      <c r="J13" s="75"/>
      <c r="K13" s="75"/>
      <c r="L13" s="75"/>
      <c r="M13" s="75"/>
      <c r="N13" s="75"/>
      <c r="O13" s="75"/>
      <c r="P13" s="75"/>
      <c r="Q13" s="75"/>
      <c r="R13" s="75"/>
      <c r="S13" s="75"/>
      <c r="T13" s="75"/>
      <c r="U13" s="75"/>
      <c r="V13" s="75"/>
      <c r="W13" s="75"/>
      <c r="X13" s="75"/>
      <c r="Y13" s="75"/>
      <c r="Z13" s="75"/>
    </row>
    <row r="14" spans="1:26" ht="14.4" x14ac:dyDescent="0.3">
      <c r="A14" s="76" t="s">
        <v>3</v>
      </c>
      <c r="B14" s="76" t="s">
        <v>190</v>
      </c>
      <c r="C14" s="76" t="s">
        <v>191</v>
      </c>
      <c r="D14" s="76" t="s">
        <v>192</v>
      </c>
      <c r="E14" s="74" t="s">
        <v>193</v>
      </c>
      <c r="F14" s="76" t="s">
        <v>80</v>
      </c>
      <c r="H14" s="75"/>
      <c r="I14" s="75"/>
      <c r="J14" s="75"/>
      <c r="K14" s="75"/>
      <c r="L14" s="75"/>
      <c r="M14" s="75"/>
      <c r="N14" s="75"/>
      <c r="O14" s="75"/>
      <c r="P14" s="75"/>
      <c r="Q14" s="75"/>
      <c r="R14" s="75"/>
      <c r="S14" s="75"/>
      <c r="T14" s="75"/>
      <c r="U14" s="75"/>
      <c r="V14" s="75"/>
      <c r="W14" s="75"/>
      <c r="X14" s="75"/>
      <c r="Y14" s="75"/>
      <c r="Z14" s="75"/>
    </row>
    <row r="15" spans="1:26" ht="14.4" x14ac:dyDescent="0.3">
      <c r="A15" s="81">
        <v>1</v>
      </c>
      <c r="B15" s="78" t="s">
        <v>240</v>
      </c>
      <c r="C15" s="77">
        <v>2</v>
      </c>
      <c r="D15" s="84" t="s">
        <v>192</v>
      </c>
      <c r="E15" s="80">
        <v>32.729999999999997</v>
      </c>
      <c r="F15" s="80">
        <f t="shared" ref="F15:F20" si="0">E15*C15</f>
        <v>65.459999999999994</v>
      </c>
      <c r="H15" s="75"/>
      <c r="I15" s="75"/>
      <c r="J15" s="75"/>
      <c r="K15" s="75"/>
      <c r="L15" s="75"/>
      <c r="M15" s="75"/>
      <c r="N15" s="75"/>
      <c r="O15" s="75"/>
      <c r="P15" s="75"/>
      <c r="Q15" s="75"/>
      <c r="R15" s="75"/>
      <c r="S15" s="75"/>
      <c r="T15" s="75"/>
      <c r="U15" s="75"/>
      <c r="V15" s="75"/>
      <c r="W15" s="75"/>
      <c r="X15" s="75"/>
      <c r="Y15" s="75"/>
      <c r="Z15" s="75"/>
    </row>
    <row r="16" spans="1:26" ht="45.6" x14ac:dyDescent="0.3">
      <c r="A16" s="81">
        <v>2</v>
      </c>
      <c r="B16" s="78" t="s">
        <v>245</v>
      </c>
      <c r="C16" s="77">
        <v>2</v>
      </c>
      <c r="D16" s="84" t="s">
        <v>192</v>
      </c>
      <c r="E16" s="80">
        <v>83.07</v>
      </c>
      <c r="F16" s="80">
        <f t="shared" si="0"/>
        <v>166.14</v>
      </c>
      <c r="H16" s="75"/>
      <c r="I16" s="75"/>
      <c r="J16" s="75"/>
      <c r="K16" s="75"/>
      <c r="L16" s="75"/>
      <c r="M16" s="75"/>
      <c r="N16" s="75"/>
      <c r="O16" s="75"/>
      <c r="P16" s="75"/>
      <c r="Q16" s="75"/>
      <c r="R16" s="75"/>
      <c r="S16" s="75"/>
      <c r="T16" s="75"/>
      <c r="U16" s="75"/>
      <c r="V16" s="75"/>
      <c r="W16" s="75"/>
      <c r="X16" s="75"/>
      <c r="Y16" s="75"/>
      <c r="Z16" s="75"/>
    </row>
    <row r="17" spans="1:26" ht="14.4" x14ac:dyDescent="0.3">
      <c r="A17" s="81">
        <v>3</v>
      </c>
      <c r="B17" s="78" t="s">
        <v>246</v>
      </c>
      <c r="C17" s="77">
        <v>2</v>
      </c>
      <c r="D17" s="84" t="s">
        <v>192</v>
      </c>
      <c r="E17" s="80">
        <v>101.5</v>
      </c>
      <c r="F17" s="80">
        <f t="shared" si="0"/>
        <v>203</v>
      </c>
      <c r="H17" s="75"/>
      <c r="I17" s="75"/>
      <c r="J17" s="75"/>
      <c r="K17" s="75"/>
      <c r="L17" s="75"/>
      <c r="M17" s="75"/>
      <c r="N17" s="75"/>
      <c r="O17" s="75"/>
      <c r="P17" s="75"/>
      <c r="Q17" s="75"/>
      <c r="R17" s="75"/>
      <c r="S17" s="75"/>
      <c r="T17" s="75"/>
      <c r="U17" s="75"/>
      <c r="V17" s="75"/>
      <c r="W17" s="75"/>
      <c r="X17" s="75"/>
      <c r="Y17" s="75"/>
      <c r="Z17" s="75"/>
    </row>
    <row r="18" spans="1:26" ht="22.8" x14ac:dyDescent="0.3">
      <c r="A18" s="81">
        <v>4</v>
      </c>
      <c r="B18" s="78" t="s">
        <v>247</v>
      </c>
      <c r="C18" s="77">
        <v>2</v>
      </c>
      <c r="D18" s="84" t="s">
        <v>192</v>
      </c>
      <c r="E18" s="80">
        <v>51.3</v>
      </c>
      <c r="F18" s="80">
        <f t="shared" si="0"/>
        <v>102.6</v>
      </c>
      <c r="H18" s="75"/>
      <c r="I18" s="75"/>
      <c r="J18" s="75"/>
      <c r="K18" s="75"/>
      <c r="L18" s="75"/>
      <c r="M18" s="75"/>
      <c r="N18" s="75"/>
      <c r="O18" s="75"/>
      <c r="P18" s="75"/>
      <c r="Q18" s="75"/>
      <c r="R18" s="75"/>
      <c r="S18" s="75"/>
      <c r="T18" s="75"/>
      <c r="U18" s="75"/>
      <c r="V18" s="75"/>
      <c r="W18" s="75"/>
      <c r="X18" s="75"/>
      <c r="Y18" s="75"/>
      <c r="Z18" s="75"/>
    </row>
    <row r="19" spans="1:26" ht="14.4" x14ac:dyDescent="0.3">
      <c r="A19" s="81">
        <v>5</v>
      </c>
      <c r="B19" s="78" t="s">
        <v>243</v>
      </c>
      <c r="C19" s="77">
        <v>2</v>
      </c>
      <c r="D19" s="84" t="s">
        <v>195</v>
      </c>
      <c r="E19" s="80">
        <v>7.58</v>
      </c>
      <c r="F19" s="80">
        <f t="shared" si="0"/>
        <v>15.16</v>
      </c>
      <c r="H19" s="75"/>
      <c r="I19" s="75"/>
      <c r="J19" s="75"/>
      <c r="K19" s="75"/>
      <c r="L19" s="75"/>
      <c r="M19" s="75"/>
      <c r="N19" s="75"/>
      <c r="O19" s="75"/>
      <c r="P19" s="75"/>
      <c r="Q19" s="75"/>
      <c r="R19" s="75"/>
      <c r="S19" s="75"/>
      <c r="T19" s="75"/>
      <c r="U19" s="75"/>
      <c r="V19" s="75"/>
      <c r="W19" s="75"/>
      <c r="X19" s="75"/>
      <c r="Y19" s="75"/>
      <c r="Z19" s="75"/>
    </row>
    <row r="20" spans="1:26" ht="14.4" x14ac:dyDescent="0.3">
      <c r="A20" s="81">
        <v>6</v>
      </c>
      <c r="B20" s="82" t="s">
        <v>244</v>
      </c>
      <c r="C20" s="77">
        <v>1</v>
      </c>
      <c r="D20" s="84" t="s">
        <v>192</v>
      </c>
      <c r="E20" s="80">
        <v>13.23</v>
      </c>
      <c r="F20" s="80">
        <f t="shared" si="0"/>
        <v>13.23</v>
      </c>
      <c r="H20" s="75"/>
      <c r="I20" s="75"/>
      <c r="J20" s="75"/>
      <c r="K20" s="75"/>
      <c r="L20" s="75"/>
      <c r="M20" s="75"/>
      <c r="N20" s="75"/>
      <c r="O20" s="75"/>
      <c r="P20" s="75"/>
      <c r="Q20" s="75"/>
      <c r="R20" s="75"/>
      <c r="S20" s="75"/>
      <c r="T20" s="75"/>
      <c r="U20" s="75"/>
      <c r="V20" s="75"/>
      <c r="W20" s="75"/>
      <c r="X20" s="75"/>
      <c r="Y20" s="75"/>
      <c r="Z20" s="75"/>
    </row>
    <row r="21" spans="1:26" ht="13.5" customHeight="1" x14ac:dyDescent="0.3">
      <c r="A21" s="101" t="s">
        <v>248</v>
      </c>
      <c r="B21" s="101"/>
      <c r="C21" s="101"/>
      <c r="D21" s="101"/>
      <c r="E21" s="101"/>
      <c r="F21" s="83">
        <f>SUM(F15:F20)</f>
        <v>565.58999999999992</v>
      </c>
      <c r="H21" s="75"/>
      <c r="I21" s="75"/>
      <c r="J21" s="75"/>
      <c r="K21" s="75"/>
      <c r="L21" s="75"/>
      <c r="M21" s="75"/>
      <c r="N21" s="75"/>
      <c r="O21" s="75"/>
      <c r="P21" s="75"/>
      <c r="Q21" s="75"/>
      <c r="R21" s="75"/>
      <c r="S21" s="75"/>
      <c r="T21" s="75"/>
      <c r="U21" s="75"/>
      <c r="V21" s="75"/>
      <c r="W21" s="75"/>
      <c r="X21" s="75"/>
      <c r="Y21" s="75"/>
      <c r="Z21" s="75"/>
    </row>
    <row r="22" spans="1:26" ht="13.5" customHeight="1" x14ac:dyDescent="0.3">
      <c r="A22" s="103" t="s">
        <v>200</v>
      </c>
      <c r="B22" s="103"/>
      <c r="C22" s="103"/>
      <c r="D22" s="103"/>
      <c r="E22" s="103"/>
      <c r="F22" s="83">
        <f>F21/9</f>
        <v>62.843333333333327</v>
      </c>
      <c r="H22" s="75"/>
      <c r="I22" s="75"/>
      <c r="J22" s="75"/>
      <c r="K22" s="75"/>
      <c r="L22" s="75"/>
      <c r="M22" s="75"/>
      <c r="N22" s="75"/>
      <c r="O22" s="75"/>
      <c r="P22" s="75"/>
      <c r="Q22" s="75"/>
      <c r="R22" s="75"/>
      <c r="S22" s="75"/>
      <c r="T22" s="75"/>
      <c r="U22" s="75"/>
      <c r="V22" s="75"/>
      <c r="W22" s="75"/>
      <c r="X22" s="75"/>
      <c r="Y22" s="75"/>
      <c r="Z22" s="75"/>
    </row>
    <row r="23" spans="1:26" ht="13.5" customHeight="1" x14ac:dyDescent="0.3">
      <c r="A23" s="100" t="s">
        <v>15</v>
      </c>
      <c r="B23" s="100"/>
      <c r="C23" s="100"/>
      <c r="D23" s="100"/>
      <c r="E23" s="100"/>
      <c r="F23" s="100"/>
      <c r="H23" s="75"/>
      <c r="I23" s="75"/>
      <c r="J23" s="75"/>
      <c r="K23" s="75"/>
      <c r="L23" s="75"/>
      <c r="M23" s="75"/>
      <c r="N23" s="75"/>
      <c r="O23" s="75"/>
      <c r="P23" s="75"/>
      <c r="Q23" s="75"/>
      <c r="R23" s="75"/>
      <c r="S23" s="75"/>
      <c r="T23" s="75"/>
      <c r="U23" s="75"/>
      <c r="V23" s="75"/>
      <c r="W23" s="75"/>
      <c r="X23" s="75"/>
      <c r="Y23" s="75"/>
      <c r="Z23" s="75"/>
    </row>
    <row r="24" spans="1:26" ht="14.4" x14ac:dyDescent="0.3">
      <c r="A24" s="76" t="s">
        <v>3</v>
      </c>
      <c r="B24" s="76" t="s">
        <v>190</v>
      </c>
      <c r="C24" s="76" t="s">
        <v>191</v>
      </c>
      <c r="D24" s="76" t="s">
        <v>192</v>
      </c>
      <c r="E24" s="74" t="s">
        <v>193</v>
      </c>
      <c r="F24" s="76" t="s">
        <v>80</v>
      </c>
      <c r="H24" s="75"/>
      <c r="I24" s="75"/>
      <c r="J24" s="75"/>
      <c r="K24" s="75"/>
      <c r="L24" s="75"/>
      <c r="M24" s="75"/>
      <c r="N24" s="75"/>
      <c r="O24" s="75"/>
      <c r="P24" s="75"/>
      <c r="Q24" s="75"/>
      <c r="R24" s="75"/>
      <c r="S24" s="75"/>
      <c r="T24" s="75"/>
      <c r="U24" s="75"/>
      <c r="V24" s="75"/>
      <c r="W24" s="75"/>
      <c r="X24" s="75"/>
      <c r="Y24" s="75"/>
      <c r="Z24" s="75"/>
    </row>
    <row r="25" spans="1:26" ht="14.4" x14ac:dyDescent="0.3">
      <c r="A25" s="81">
        <v>1</v>
      </c>
      <c r="B25" s="82" t="s">
        <v>240</v>
      </c>
      <c r="C25" s="77">
        <v>2</v>
      </c>
      <c r="D25" s="84" t="s">
        <v>192</v>
      </c>
      <c r="E25" s="80">
        <v>32.729999999999997</v>
      </c>
      <c r="F25" s="80">
        <f t="shared" ref="F25:F30" si="1">(C25*E25)</f>
        <v>65.459999999999994</v>
      </c>
      <c r="H25" s="75"/>
      <c r="I25" s="75"/>
      <c r="J25" s="75"/>
      <c r="K25" s="75"/>
      <c r="L25" s="75"/>
      <c r="M25" s="75"/>
      <c r="N25" s="75"/>
      <c r="O25" s="75"/>
      <c r="P25" s="75"/>
      <c r="Q25" s="75"/>
      <c r="R25" s="75"/>
      <c r="S25" s="75"/>
      <c r="T25" s="75"/>
      <c r="U25" s="75"/>
      <c r="V25" s="75"/>
      <c r="W25" s="75"/>
      <c r="X25" s="75"/>
      <c r="Y25" s="75"/>
      <c r="Z25" s="75"/>
    </row>
    <row r="26" spans="1:26" ht="45.6" x14ac:dyDescent="0.3">
      <c r="A26" s="81">
        <v>2</v>
      </c>
      <c r="B26" s="82" t="s">
        <v>249</v>
      </c>
      <c r="C26" s="77">
        <v>2</v>
      </c>
      <c r="D26" s="84" t="s">
        <v>192</v>
      </c>
      <c r="E26" s="80">
        <v>83.07</v>
      </c>
      <c r="F26" s="80">
        <f t="shared" si="1"/>
        <v>166.14</v>
      </c>
      <c r="H26" s="75"/>
      <c r="I26" s="75"/>
      <c r="J26" s="75"/>
      <c r="K26" s="75"/>
      <c r="L26" s="75"/>
      <c r="M26" s="75"/>
      <c r="N26" s="75"/>
      <c r="O26" s="75"/>
      <c r="P26" s="75"/>
      <c r="Q26" s="75"/>
      <c r="R26" s="75"/>
      <c r="S26" s="75"/>
      <c r="T26" s="75"/>
      <c r="U26" s="75"/>
      <c r="V26" s="75"/>
      <c r="W26" s="75"/>
      <c r="X26" s="75"/>
      <c r="Y26" s="75"/>
      <c r="Z26" s="75"/>
    </row>
    <row r="27" spans="1:26" ht="14.4" x14ac:dyDescent="0.3">
      <c r="A27" s="81">
        <v>3</v>
      </c>
      <c r="B27" s="82" t="s">
        <v>250</v>
      </c>
      <c r="C27" s="77">
        <v>2</v>
      </c>
      <c r="D27" s="84" t="s">
        <v>195</v>
      </c>
      <c r="E27" s="80">
        <v>101.5</v>
      </c>
      <c r="F27" s="80">
        <f t="shared" si="1"/>
        <v>203</v>
      </c>
      <c r="H27" s="75"/>
      <c r="I27" s="75"/>
      <c r="J27" s="75"/>
      <c r="K27" s="75"/>
      <c r="L27" s="75"/>
      <c r="M27" s="75"/>
      <c r="N27" s="75"/>
      <c r="O27" s="75"/>
      <c r="P27" s="75"/>
      <c r="Q27" s="75"/>
      <c r="R27" s="75"/>
      <c r="S27" s="75"/>
      <c r="T27" s="75"/>
      <c r="U27" s="75"/>
      <c r="V27" s="75"/>
      <c r="W27" s="75"/>
      <c r="X27" s="75"/>
      <c r="Y27" s="75"/>
      <c r="Z27" s="75"/>
    </row>
    <row r="28" spans="1:26" ht="22.8" x14ac:dyDescent="0.3">
      <c r="A28" s="81">
        <v>4</v>
      </c>
      <c r="B28" s="82" t="s">
        <v>247</v>
      </c>
      <c r="C28" s="77">
        <v>2</v>
      </c>
      <c r="D28" s="84" t="s">
        <v>195</v>
      </c>
      <c r="E28" s="80">
        <v>51.3</v>
      </c>
      <c r="F28" s="80">
        <f t="shared" si="1"/>
        <v>102.6</v>
      </c>
      <c r="H28" s="75"/>
      <c r="I28" s="75"/>
      <c r="J28" s="75"/>
      <c r="K28" s="75"/>
      <c r="L28" s="75"/>
      <c r="M28" s="75"/>
      <c r="N28" s="75"/>
      <c r="O28" s="75"/>
      <c r="P28" s="75"/>
      <c r="Q28" s="75"/>
      <c r="R28" s="75"/>
      <c r="S28" s="75"/>
      <c r="T28" s="75"/>
      <c r="U28" s="75"/>
      <c r="V28" s="75"/>
      <c r="W28" s="75"/>
      <c r="X28" s="75"/>
      <c r="Y28" s="75"/>
      <c r="Z28" s="75"/>
    </row>
    <row r="29" spans="1:26" ht="14.4" x14ac:dyDescent="0.3">
      <c r="A29" s="81">
        <v>5</v>
      </c>
      <c r="B29" s="82" t="s">
        <v>243</v>
      </c>
      <c r="C29" s="77">
        <v>2</v>
      </c>
      <c r="D29" s="84" t="s">
        <v>192</v>
      </c>
      <c r="E29" s="80">
        <v>7.58</v>
      </c>
      <c r="F29" s="80">
        <f t="shared" si="1"/>
        <v>15.16</v>
      </c>
      <c r="H29" s="75"/>
      <c r="I29" s="75"/>
      <c r="J29" s="75"/>
      <c r="K29" s="75"/>
      <c r="L29" s="75"/>
      <c r="M29" s="75"/>
      <c r="N29" s="75"/>
      <c r="O29" s="75"/>
      <c r="P29" s="75"/>
      <c r="Q29" s="75"/>
      <c r="R29" s="75"/>
      <c r="S29" s="75"/>
      <c r="T29" s="75"/>
      <c r="U29" s="75"/>
      <c r="V29" s="75"/>
      <c r="W29" s="75"/>
      <c r="X29" s="75"/>
      <c r="Y29" s="75"/>
      <c r="Z29" s="75"/>
    </row>
    <row r="30" spans="1:26" ht="14.4" x14ac:dyDescent="0.3">
      <c r="A30" s="81">
        <v>6</v>
      </c>
      <c r="B30" s="82" t="s">
        <v>244</v>
      </c>
      <c r="C30" s="77">
        <v>1</v>
      </c>
      <c r="D30" s="84" t="s">
        <v>192</v>
      </c>
      <c r="E30" s="80">
        <v>13.23</v>
      </c>
      <c r="F30" s="80">
        <f t="shared" si="1"/>
        <v>13.23</v>
      </c>
      <c r="H30" s="75"/>
      <c r="I30" s="75"/>
      <c r="J30" s="75"/>
      <c r="K30" s="75"/>
      <c r="L30" s="75"/>
      <c r="M30" s="75"/>
      <c r="N30" s="75"/>
      <c r="O30" s="75"/>
      <c r="P30" s="75"/>
      <c r="Q30" s="75"/>
      <c r="R30" s="75"/>
      <c r="S30" s="75"/>
      <c r="T30" s="75"/>
      <c r="U30" s="75"/>
      <c r="V30" s="75"/>
      <c r="W30" s="75"/>
      <c r="X30" s="75"/>
      <c r="Y30" s="75"/>
      <c r="Z30" s="75"/>
    </row>
    <row r="31" spans="1:26" ht="13.5" customHeight="1" x14ac:dyDescent="0.3">
      <c r="A31" s="101" t="s">
        <v>248</v>
      </c>
      <c r="B31" s="101"/>
      <c r="C31" s="101"/>
      <c r="D31" s="101"/>
      <c r="E31" s="101"/>
      <c r="F31" s="83">
        <f>SUM(F25:F30)</f>
        <v>565.58999999999992</v>
      </c>
      <c r="H31" s="75"/>
      <c r="I31" s="75"/>
      <c r="J31" s="75"/>
      <c r="K31" s="75"/>
      <c r="L31" s="75"/>
      <c r="M31" s="75"/>
      <c r="N31" s="75"/>
      <c r="O31" s="75"/>
      <c r="P31" s="75"/>
      <c r="Q31" s="75"/>
      <c r="R31" s="75"/>
      <c r="S31" s="75"/>
      <c r="T31" s="75"/>
      <c r="U31" s="75"/>
      <c r="V31" s="75"/>
      <c r="W31" s="75"/>
      <c r="X31" s="75"/>
      <c r="Y31" s="75"/>
      <c r="Z31" s="75"/>
    </row>
    <row r="32" spans="1:26" ht="13.5" customHeight="1" x14ac:dyDescent="0.3">
      <c r="A32" s="103" t="s">
        <v>200</v>
      </c>
      <c r="B32" s="103"/>
      <c r="C32" s="103"/>
      <c r="D32" s="103"/>
      <c r="E32" s="103"/>
      <c r="F32" s="83">
        <f>F31/9</f>
        <v>62.843333333333327</v>
      </c>
      <c r="H32" s="75"/>
      <c r="I32" s="75"/>
      <c r="J32" s="75"/>
      <c r="K32" s="75"/>
      <c r="L32" s="75"/>
      <c r="M32" s="75"/>
      <c r="N32" s="75"/>
      <c r="O32" s="75"/>
      <c r="P32" s="75"/>
      <c r="Q32" s="75"/>
      <c r="R32" s="75"/>
      <c r="S32" s="75"/>
      <c r="T32" s="75"/>
      <c r="U32" s="75"/>
      <c r="V32" s="75"/>
      <c r="W32" s="75"/>
      <c r="X32" s="75"/>
      <c r="Y32" s="75"/>
      <c r="Z32" s="75"/>
    </row>
    <row r="33" spans="1:26" ht="13.5" customHeight="1" x14ac:dyDescent="0.3">
      <c r="A33" s="100" t="s">
        <v>177</v>
      </c>
      <c r="B33" s="100"/>
      <c r="C33" s="100"/>
      <c r="D33" s="100"/>
      <c r="E33" s="100"/>
      <c r="F33" s="100"/>
      <c r="H33" s="75"/>
      <c r="I33" s="75"/>
      <c r="J33" s="75"/>
      <c r="K33" s="75"/>
      <c r="L33" s="75"/>
      <c r="M33" s="75"/>
      <c r="N33" s="75"/>
      <c r="O33" s="75"/>
      <c r="P33" s="75"/>
      <c r="Q33" s="75"/>
      <c r="R33" s="75"/>
      <c r="S33" s="75"/>
      <c r="T33" s="75"/>
      <c r="U33" s="75"/>
      <c r="V33" s="75"/>
      <c r="W33" s="75"/>
      <c r="X33" s="75"/>
      <c r="Y33" s="75"/>
      <c r="Z33" s="75"/>
    </row>
    <row r="34" spans="1:26" ht="14.4" x14ac:dyDescent="0.3">
      <c r="A34" s="76" t="s">
        <v>3</v>
      </c>
      <c r="B34" s="85" t="s">
        <v>190</v>
      </c>
      <c r="C34" s="76" t="s">
        <v>191</v>
      </c>
      <c r="D34" s="76" t="s">
        <v>192</v>
      </c>
      <c r="E34" s="74" t="s">
        <v>193</v>
      </c>
      <c r="F34" s="76" t="s">
        <v>80</v>
      </c>
      <c r="H34" s="75"/>
      <c r="I34" s="75"/>
      <c r="J34" s="75"/>
      <c r="K34" s="75"/>
      <c r="L34" s="75"/>
      <c r="M34" s="75"/>
      <c r="N34" s="75"/>
      <c r="O34" s="75"/>
      <c r="P34" s="75"/>
      <c r="Q34" s="75"/>
      <c r="R34" s="75"/>
      <c r="S34" s="75"/>
      <c r="T34" s="75"/>
      <c r="U34" s="75"/>
      <c r="V34" s="75"/>
      <c r="W34" s="75"/>
      <c r="X34" s="75"/>
      <c r="Y34" s="75"/>
      <c r="Z34" s="75"/>
    </row>
    <row r="35" spans="1:26" ht="22.8" x14ac:dyDescent="0.3">
      <c r="A35" s="81">
        <v>1</v>
      </c>
      <c r="B35" s="82" t="s">
        <v>251</v>
      </c>
      <c r="C35" s="77">
        <v>2</v>
      </c>
      <c r="D35" s="84" t="s">
        <v>192</v>
      </c>
      <c r="E35" s="80">
        <v>103.71</v>
      </c>
      <c r="F35" s="80">
        <f t="shared" ref="F35:F40" si="2">E35*C35</f>
        <v>207.42</v>
      </c>
      <c r="H35" s="75"/>
      <c r="I35" s="75"/>
      <c r="J35" s="75"/>
      <c r="K35" s="75"/>
      <c r="L35" s="75"/>
      <c r="M35" s="75"/>
      <c r="N35" s="75"/>
      <c r="O35" s="75"/>
      <c r="P35" s="75"/>
      <c r="Q35" s="75"/>
      <c r="R35" s="75"/>
      <c r="S35" s="75"/>
      <c r="T35" s="75"/>
      <c r="U35" s="75"/>
      <c r="V35" s="75"/>
      <c r="W35" s="75"/>
      <c r="X35" s="75"/>
      <c r="Y35" s="75"/>
      <c r="Z35" s="75"/>
    </row>
    <row r="36" spans="1:26" ht="34.200000000000003" x14ac:dyDescent="0.3">
      <c r="A36" s="81">
        <v>2</v>
      </c>
      <c r="B36" s="82" t="s">
        <v>252</v>
      </c>
      <c r="C36" s="77">
        <v>2</v>
      </c>
      <c r="D36" s="84" t="s">
        <v>192</v>
      </c>
      <c r="E36" s="80">
        <v>79.83</v>
      </c>
      <c r="F36" s="80">
        <f t="shared" si="2"/>
        <v>159.66</v>
      </c>
      <c r="H36" s="75"/>
      <c r="I36" s="75"/>
      <c r="J36" s="75"/>
      <c r="K36" s="75"/>
      <c r="L36" s="75"/>
      <c r="M36" s="75"/>
      <c r="N36" s="75"/>
      <c r="O36" s="75"/>
      <c r="P36" s="75"/>
      <c r="Q36" s="75"/>
      <c r="R36" s="75"/>
      <c r="S36" s="75"/>
      <c r="T36" s="75"/>
      <c r="U36" s="75"/>
      <c r="V36" s="75"/>
      <c r="W36" s="75"/>
      <c r="X36" s="75"/>
      <c r="Y36" s="75"/>
      <c r="Z36" s="75"/>
    </row>
    <row r="37" spans="1:26" ht="34.200000000000003" x14ac:dyDescent="0.3">
      <c r="A37" s="81">
        <v>3</v>
      </c>
      <c r="B37" s="82" t="s">
        <v>253</v>
      </c>
      <c r="C37" s="77">
        <v>1</v>
      </c>
      <c r="D37" s="84" t="s">
        <v>195</v>
      </c>
      <c r="E37" s="80">
        <v>104.71</v>
      </c>
      <c r="F37" s="80">
        <f t="shared" si="2"/>
        <v>104.71</v>
      </c>
      <c r="H37" s="75"/>
      <c r="I37" s="75"/>
      <c r="J37" s="75"/>
      <c r="K37" s="75"/>
      <c r="L37" s="75"/>
      <c r="M37" s="75"/>
      <c r="N37" s="75"/>
      <c r="O37" s="75"/>
      <c r="P37" s="75"/>
      <c r="Q37" s="75"/>
      <c r="R37" s="75"/>
      <c r="S37" s="75"/>
      <c r="T37" s="75"/>
      <c r="U37" s="75"/>
      <c r="V37" s="75"/>
      <c r="W37" s="75"/>
      <c r="X37" s="75"/>
      <c r="Y37" s="75"/>
      <c r="Z37" s="75"/>
    </row>
    <row r="38" spans="1:26" ht="14.4" x14ac:dyDescent="0.3">
      <c r="A38" s="81">
        <v>4</v>
      </c>
      <c r="B38" s="82" t="s">
        <v>254</v>
      </c>
      <c r="C38" s="77">
        <v>2</v>
      </c>
      <c r="D38" s="84" t="s">
        <v>195</v>
      </c>
      <c r="E38" s="80">
        <v>17.940000000000001</v>
      </c>
      <c r="F38" s="80">
        <f t="shared" si="2"/>
        <v>35.880000000000003</v>
      </c>
      <c r="H38" s="75"/>
      <c r="I38" s="75"/>
      <c r="J38" s="75"/>
      <c r="K38" s="75"/>
      <c r="L38" s="75"/>
      <c r="M38" s="75"/>
      <c r="N38" s="75"/>
      <c r="O38" s="75"/>
      <c r="P38" s="75"/>
      <c r="Q38" s="75"/>
      <c r="R38" s="75"/>
      <c r="S38" s="75"/>
      <c r="T38" s="75"/>
      <c r="U38" s="75"/>
      <c r="V38" s="75"/>
      <c r="W38" s="75"/>
      <c r="X38" s="75"/>
      <c r="Y38" s="75"/>
      <c r="Z38" s="75"/>
    </row>
    <row r="39" spans="1:26" ht="14.4" x14ac:dyDescent="0.3">
      <c r="A39" s="81">
        <v>5</v>
      </c>
      <c r="B39" s="82" t="s">
        <v>255</v>
      </c>
      <c r="C39" s="77">
        <v>1</v>
      </c>
      <c r="D39" s="84" t="s">
        <v>192</v>
      </c>
      <c r="E39" s="80">
        <v>58.99</v>
      </c>
      <c r="F39" s="80">
        <f t="shared" si="2"/>
        <v>58.99</v>
      </c>
      <c r="H39" s="75"/>
      <c r="I39" s="75"/>
      <c r="J39" s="75"/>
      <c r="K39" s="75"/>
      <c r="L39" s="75"/>
      <c r="M39" s="75"/>
      <c r="N39" s="75"/>
      <c r="O39" s="75"/>
      <c r="P39" s="75"/>
      <c r="Q39" s="75"/>
      <c r="R39" s="75"/>
      <c r="S39" s="75"/>
      <c r="T39" s="75"/>
      <c r="U39" s="75"/>
      <c r="V39" s="75"/>
      <c r="W39" s="75"/>
      <c r="X39" s="75"/>
      <c r="Y39" s="75"/>
      <c r="Z39" s="75"/>
    </row>
    <row r="40" spans="1:26" ht="14.4" x14ac:dyDescent="0.3">
      <c r="A40" s="77">
        <v>6</v>
      </c>
      <c r="B40" s="82" t="s">
        <v>244</v>
      </c>
      <c r="C40" s="77">
        <v>1</v>
      </c>
      <c r="D40" s="84" t="s">
        <v>192</v>
      </c>
      <c r="E40" s="80">
        <v>13.23</v>
      </c>
      <c r="F40" s="80">
        <f t="shared" si="2"/>
        <v>13.23</v>
      </c>
      <c r="H40" s="75"/>
      <c r="I40" s="75"/>
      <c r="J40" s="75"/>
      <c r="K40" s="75"/>
      <c r="L40" s="75"/>
      <c r="M40" s="75"/>
      <c r="N40" s="75"/>
      <c r="O40" s="75"/>
      <c r="P40" s="75"/>
      <c r="Q40" s="75"/>
      <c r="R40" s="75"/>
      <c r="S40" s="75"/>
      <c r="T40" s="75"/>
      <c r="U40" s="75"/>
      <c r="V40" s="75"/>
      <c r="W40" s="75"/>
      <c r="X40" s="75"/>
      <c r="Y40" s="75"/>
      <c r="Z40" s="75"/>
    </row>
    <row r="41" spans="1:26" ht="13.5" customHeight="1" x14ac:dyDescent="0.3">
      <c r="A41" s="101" t="s">
        <v>248</v>
      </c>
      <c r="B41" s="101"/>
      <c r="C41" s="101"/>
      <c r="D41" s="101"/>
      <c r="E41" s="101"/>
      <c r="F41" s="83">
        <f>SUM(F35:F40)</f>
        <v>579.89</v>
      </c>
      <c r="H41" s="75"/>
      <c r="I41" s="75"/>
      <c r="J41" s="75"/>
      <c r="K41" s="75"/>
      <c r="L41" s="75"/>
      <c r="M41" s="75"/>
      <c r="N41" s="75"/>
      <c r="O41" s="75"/>
      <c r="P41" s="75"/>
      <c r="Q41" s="75"/>
      <c r="R41" s="75"/>
      <c r="S41" s="75"/>
      <c r="T41" s="75"/>
      <c r="U41" s="75"/>
      <c r="V41" s="75"/>
      <c r="W41" s="75"/>
      <c r="X41" s="75"/>
      <c r="Y41" s="75"/>
      <c r="Z41" s="75"/>
    </row>
    <row r="42" spans="1:26" ht="13.5" customHeight="1" x14ac:dyDescent="0.3">
      <c r="A42" s="103" t="s">
        <v>200</v>
      </c>
      <c r="B42" s="103"/>
      <c r="C42" s="103"/>
      <c r="D42" s="103"/>
      <c r="E42" s="103"/>
      <c r="F42" s="83">
        <f>F41/9</f>
        <v>64.432222222222222</v>
      </c>
      <c r="H42" s="75"/>
      <c r="I42" s="75"/>
      <c r="J42" s="75"/>
      <c r="K42" s="75"/>
      <c r="L42" s="75"/>
      <c r="M42" s="75"/>
      <c r="N42" s="75"/>
      <c r="O42" s="75"/>
      <c r="P42" s="75"/>
      <c r="Q42" s="75"/>
      <c r="R42" s="75"/>
      <c r="S42" s="75"/>
      <c r="T42" s="75"/>
      <c r="U42" s="75"/>
      <c r="V42" s="75"/>
      <c r="W42" s="75"/>
      <c r="X42" s="75"/>
      <c r="Y42" s="75"/>
      <c r="Z42" s="75"/>
    </row>
    <row r="43" spans="1:26" ht="13.5" customHeight="1" x14ac:dyDescent="0.3">
      <c r="A43" s="104" t="s">
        <v>256</v>
      </c>
      <c r="B43" s="104"/>
      <c r="C43" s="104"/>
      <c r="D43" s="104"/>
      <c r="E43" s="104"/>
      <c r="F43" s="104"/>
      <c r="H43" s="75"/>
      <c r="I43" s="75"/>
      <c r="J43" s="75"/>
      <c r="K43" s="75"/>
      <c r="L43" s="75"/>
      <c r="M43" s="75"/>
      <c r="N43" s="75"/>
      <c r="O43" s="75"/>
      <c r="P43" s="75"/>
      <c r="Q43" s="75"/>
      <c r="R43" s="75"/>
      <c r="S43" s="75"/>
      <c r="T43" s="75"/>
      <c r="U43" s="75"/>
      <c r="V43" s="75"/>
      <c r="W43" s="75"/>
      <c r="X43" s="75"/>
      <c r="Y43" s="75"/>
      <c r="Z43" s="75"/>
    </row>
    <row r="44" spans="1:26" ht="14.4" x14ac:dyDescent="0.3">
      <c r="A44" s="76" t="s">
        <v>3</v>
      </c>
      <c r="B44" s="76" t="s">
        <v>190</v>
      </c>
      <c r="C44" s="76" t="s">
        <v>191</v>
      </c>
      <c r="D44" s="76" t="s">
        <v>192</v>
      </c>
      <c r="E44" s="74" t="s">
        <v>193</v>
      </c>
      <c r="F44" s="76" t="s">
        <v>80</v>
      </c>
      <c r="H44" s="75"/>
      <c r="I44" s="75"/>
      <c r="J44" s="75"/>
      <c r="K44" s="75"/>
      <c r="L44" s="75"/>
      <c r="M44" s="75"/>
      <c r="N44" s="75"/>
      <c r="O44" s="75"/>
      <c r="P44" s="75"/>
      <c r="Q44" s="75"/>
      <c r="R44" s="75"/>
      <c r="S44" s="75"/>
      <c r="T44" s="75"/>
      <c r="U44" s="75"/>
      <c r="V44" s="75"/>
      <c r="W44" s="75"/>
      <c r="X44" s="75"/>
      <c r="Y44" s="75"/>
      <c r="Z44" s="75"/>
    </row>
    <row r="45" spans="1:26" ht="45.6" x14ac:dyDescent="0.3">
      <c r="A45" s="81">
        <v>1</v>
      </c>
      <c r="B45" s="82" t="s">
        <v>257</v>
      </c>
      <c r="C45" s="77">
        <v>2</v>
      </c>
      <c r="D45" s="84" t="s">
        <v>192</v>
      </c>
      <c r="E45" s="80">
        <v>229.85</v>
      </c>
      <c r="F45" s="80">
        <f t="shared" ref="F45:F50" si="3">E45*C45</f>
        <v>459.7</v>
      </c>
      <c r="H45" s="75"/>
      <c r="I45" s="75"/>
      <c r="J45" s="75"/>
      <c r="K45" s="75"/>
      <c r="L45" s="75"/>
      <c r="M45" s="75"/>
      <c r="N45" s="75"/>
      <c r="O45" s="75"/>
      <c r="P45" s="75"/>
      <c r="Q45" s="75"/>
      <c r="R45" s="75"/>
      <c r="S45" s="75"/>
      <c r="T45" s="75"/>
      <c r="U45" s="75"/>
      <c r="V45" s="75"/>
      <c r="W45" s="75"/>
      <c r="X45" s="75"/>
      <c r="Y45" s="75"/>
      <c r="Z45" s="75"/>
    </row>
    <row r="46" spans="1:26" ht="34.200000000000003" x14ac:dyDescent="0.3">
      <c r="A46" s="81">
        <v>2</v>
      </c>
      <c r="B46" s="82" t="s">
        <v>258</v>
      </c>
      <c r="C46" s="77">
        <v>2</v>
      </c>
      <c r="D46" s="84" t="s">
        <v>192</v>
      </c>
      <c r="E46" s="80">
        <v>79.83</v>
      </c>
      <c r="F46" s="80">
        <f t="shared" si="3"/>
        <v>159.66</v>
      </c>
      <c r="H46" s="75"/>
      <c r="I46" s="75"/>
      <c r="J46" s="75"/>
      <c r="K46" s="75"/>
      <c r="L46" s="75"/>
      <c r="M46" s="75"/>
      <c r="N46" s="75"/>
      <c r="O46" s="75"/>
      <c r="P46" s="75"/>
      <c r="Q46" s="75"/>
      <c r="R46" s="75"/>
      <c r="S46" s="75"/>
      <c r="T46" s="75"/>
      <c r="U46" s="75"/>
      <c r="V46" s="75"/>
      <c r="W46" s="75"/>
      <c r="X46" s="75"/>
      <c r="Y46" s="75"/>
      <c r="Z46" s="75"/>
    </row>
    <row r="47" spans="1:26" ht="34.200000000000003" x14ac:dyDescent="0.3">
      <c r="A47" s="77">
        <v>3</v>
      </c>
      <c r="B47" s="82" t="s">
        <v>253</v>
      </c>
      <c r="C47" s="77">
        <v>1</v>
      </c>
      <c r="D47" s="84" t="s">
        <v>195</v>
      </c>
      <c r="E47" s="80">
        <v>104.71</v>
      </c>
      <c r="F47" s="80">
        <f t="shared" si="3"/>
        <v>104.71</v>
      </c>
      <c r="H47" s="75"/>
      <c r="I47" s="75"/>
      <c r="J47" s="75"/>
      <c r="K47" s="75"/>
      <c r="L47" s="75"/>
      <c r="M47" s="75"/>
      <c r="N47" s="75"/>
      <c r="O47" s="75"/>
      <c r="P47" s="75"/>
      <c r="Q47" s="75"/>
      <c r="R47" s="75"/>
      <c r="S47" s="75"/>
      <c r="T47" s="75"/>
      <c r="U47" s="75"/>
      <c r="V47" s="75"/>
      <c r="W47" s="75"/>
      <c r="X47" s="75"/>
      <c r="Y47" s="75"/>
      <c r="Z47" s="75"/>
    </row>
    <row r="48" spans="1:26" ht="14.4" x14ac:dyDescent="0.3">
      <c r="A48" s="81">
        <v>4</v>
      </c>
      <c r="B48" s="82" t="s">
        <v>254</v>
      </c>
      <c r="C48" s="77">
        <v>2</v>
      </c>
      <c r="D48" s="84" t="s">
        <v>195</v>
      </c>
      <c r="E48" s="80">
        <v>17.940000000000001</v>
      </c>
      <c r="F48" s="80">
        <f t="shared" si="3"/>
        <v>35.880000000000003</v>
      </c>
      <c r="H48" s="75"/>
      <c r="I48" s="75"/>
      <c r="J48" s="75"/>
      <c r="K48" s="75"/>
      <c r="L48" s="75"/>
      <c r="M48" s="75"/>
      <c r="N48" s="75"/>
      <c r="O48" s="75"/>
      <c r="P48" s="75"/>
      <c r="Q48" s="75"/>
      <c r="R48" s="75"/>
      <c r="S48" s="75"/>
      <c r="T48" s="75"/>
      <c r="U48" s="75"/>
      <c r="V48" s="75"/>
      <c r="W48" s="75"/>
      <c r="X48" s="75"/>
      <c r="Y48" s="75"/>
      <c r="Z48" s="75"/>
    </row>
    <row r="49" spans="1:26" ht="14.4" x14ac:dyDescent="0.3">
      <c r="A49" s="81">
        <v>5</v>
      </c>
      <c r="B49" s="82" t="s">
        <v>255</v>
      </c>
      <c r="C49" s="77">
        <v>1</v>
      </c>
      <c r="D49" s="84" t="s">
        <v>192</v>
      </c>
      <c r="E49" s="80">
        <v>58.99</v>
      </c>
      <c r="F49" s="80">
        <f t="shared" si="3"/>
        <v>58.99</v>
      </c>
      <c r="H49" s="75"/>
      <c r="I49" s="75"/>
      <c r="J49" s="75"/>
      <c r="K49" s="75"/>
      <c r="L49" s="75"/>
      <c r="M49" s="75"/>
      <c r="N49" s="75"/>
      <c r="O49" s="75"/>
      <c r="P49" s="75"/>
      <c r="Q49" s="75"/>
      <c r="R49" s="75"/>
      <c r="S49" s="75"/>
      <c r="T49" s="75"/>
      <c r="U49" s="75"/>
      <c r="V49" s="75"/>
      <c r="W49" s="75"/>
      <c r="X49" s="75"/>
      <c r="Y49" s="75"/>
      <c r="Z49" s="75"/>
    </row>
    <row r="50" spans="1:26" ht="14.4" x14ac:dyDescent="0.3">
      <c r="A50" s="81">
        <v>6</v>
      </c>
      <c r="B50" s="82" t="s">
        <v>244</v>
      </c>
      <c r="C50" s="77">
        <v>1</v>
      </c>
      <c r="D50" s="84" t="s">
        <v>192</v>
      </c>
      <c r="E50" s="80">
        <v>13.23</v>
      </c>
      <c r="F50" s="80">
        <f t="shared" si="3"/>
        <v>13.23</v>
      </c>
      <c r="H50" s="75"/>
      <c r="I50" s="75"/>
      <c r="J50" s="75"/>
      <c r="K50" s="75"/>
      <c r="L50" s="75"/>
      <c r="M50" s="75"/>
      <c r="N50" s="75"/>
      <c r="O50" s="75"/>
      <c r="P50" s="75"/>
      <c r="Q50" s="75"/>
      <c r="R50" s="75"/>
      <c r="S50" s="75"/>
      <c r="T50" s="75"/>
      <c r="U50" s="75"/>
      <c r="V50" s="75"/>
      <c r="W50" s="75"/>
      <c r="X50" s="75"/>
      <c r="Y50" s="75"/>
      <c r="Z50" s="75"/>
    </row>
    <row r="51" spans="1:26" ht="13.5" customHeight="1" x14ac:dyDescent="0.3">
      <c r="A51" s="101" t="s">
        <v>248</v>
      </c>
      <c r="B51" s="101"/>
      <c r="C51" s="101"/>
      <c r="D51" s="101"/>
      <c r="E51" s="101"/>
      <c r="F51" s="83">
        <f>SUM(F45:F50)</f>
        <v>832.17000000000007</v>
      </c>
      <c r="H51" s="75"/>
      <c r="I51" s="75"/>
      <c r="J51" s="75"/>
      <c r="K51" s="75"/>
      <c r="L51" s="75"/>
      <c r="M51" s="75"/>
      <c r="N51" s="75"/>
      <c r="O51" s="75"/>
      <c r="P51" s="75"/>
      <c r="Q51" s="75"/>
      <c r="R51" s="75"/>
      <c r="S51" s="75"/>
      <c r="T51" s="75"/>
      <c r="U51" s="75"/>
      <c r="V51" s="75"/>
      <c r="W51" s="75"/>
      <c r="X51" s="75"/>
      <c r="Y51" s="75"/>
      <c r="Z51" s="75"/>
    </row>
    <row r="52" spans="1:26" ht="13.5" customHeight="1" x14ac:dyDescent="0.3">
      <c r="A52" s="103" t="s">
        <v>200</v>
      </c>
      <c r="B52" s="103"/>
      <c r="C52" s="103"/>
      <c r="D52" s="103"/>
      <c r="E52" s="103"/>
      <c r="F52" s="83">
        <f>F51/9</f>
        <v>92.463333333333338</v>
      </c>
      <c r="H52" s="75"/>
      <c r="I52" s="75"/>
      <c r="J52" s="75"/>
      <c r="K52" s="75"/>
      <c r="L52" s="75"/>
      <c r="M52" s="75"/>
      <c r="N52" s="75"/>
      <c r="O52" s="75"/>
      <c r="P52" s="75"/>
      <c r="Q52" s="75"/>
      <c r="R52" s="75"/>
      <c r="S52" s="75"/>
      <c r="T52" s="75"/>
      <c r="U52" s="75"/>
      <c r="V52" s="75"/>
      <c r="W52" s="75"/>
      <c r="X52" s="75"/>
      <c r="Y52" s="75"/>
      <c r="Z52" s="75"/>
    </row>
    <row r="53" spans="1:26" ht="21.75" customHeight="1" x14ac:dyDescent="0.3">
      <c r="A53" s="100" t="s">
        <v>184</v>
      </c>
      <c r="B53" s="100"/>
      <c r="C53" s="100"/>
      <c r="D53" s="100"/>
      <c r="E53" s="100"/>
      <c r="F53" s="100"/>
      <c r="H53" s="75"/>
      <c r="I53" s="75"/>
      <c r="J53" s="75"/>
      <c r="K53" s="75"/>
      <c r="L53" s="75"/>
      <c r="M53" s="75"/>
      <c r="N53" s="75"/>
      <c r="O53" s="75"/>
      <c r="P53" s="75"/>
      <c r="Q53" s="75"/>
      <c r="R53" s="75"/>
      <c r="S53" s="75"/>
      <c r="T53" s="75"/>
      <c r="U53" s="75"/>
      <c r="V53" s="75"/>
      <c r="W53" s="75"/>
      <c r="X53" s="75"/>
      <c r="Y53" s="75"/>
      <c r="Z53" s="75"/>
    </row>
    <row r="54" spans="1:26" ht="14.4" x14ac:dyDescent="0.3">
      <c r="A54" s="76" t="s">
        <v>3</v>
      </c>
      <c r="B54" s="76" t="s">
        <v>190</v>
      </c>
      <c r="C54" s="76" t="s">
        <v>191</v>
      </c>
      <c r="D54" s="76" t="s">
        <v>192</v>
      </c>
      <c r="E54" s="74" t="s">
        <v>193</v>
      </c>
      <c r="F54" s="76" t="s">
        <v>80</v>
      </c>
      <c r="H54" s="75"/>
      <c r="I54" s="75"/>
      <c r="J54" s="75"/>
      <c r="K54" s="75"/>
      <c r="L54" s="75"/>
      <c r="M54" s="75"/>
      <c r="N54" s="75"/>
      <c r="O54" s="75"/>
      <c r="P54" s="75"/>
      <c r="Q54" s="75"/>
      <c r="R54" s="75"/>
      <c r="S54" s="75"/>
      <c r="T54" s="75"/>
      <c r="U54" s="75"/>
      <c r="V54" s="75"/>
      <c r="W54" s="75"/>
      <c r="X54" s="75"/>
      <c r="Y54" s="75"/>
      <c r="Z54" s="75"/>
    </row>
    <row r="55" spans="1:26" ht="34.200000000000003" x14ac:dyDescent="0.3">
      <c r="A55" s="81">
        <v>1</v>
      </c>
      <c r="B55" s="82" t="s">
        <v>259</v>
      </c>
      <c r="C55" s="77">
        <v>2</v>
      </c>
      <c r="D55" s="84" t="s">
        <v>192</v>
      </c>
      <c r="E55" s="80">
        <v>82.97</v>
      </c>
      <c r="F55" s="80">
        <f t="shared" ref="F55:F60" si="4">(C55*E55)</f>
        <v>165.94</v>
      </c>
      <c r="H55" s="75"/>
      <c r="I55" s="75"/>
      <c r="J55" s="75"/>
      <c r="K55" s="75"/>
      <c r="L55" s="75"/>
      <c r="M55" s="75"/>
      <c r="N55" s="75"/>
      <c r="O55" s="75"/>
      <c r="P55" s="75"/>
      <c r="Q55" s="75"/>
      <c r="R55" s="75"/>
      <c r="S55" s="75"/>
      <c r="T55" s="75"/>
      <c r="U55" s="75"/>
      <c r="V55" s="75"/>
      <c r="W55" s="75"/>
      <c r="X55" s="75"/>
      <c r="Y55" s="75"/>
      <c r="Z55" s="75"/>
    </row>
    <row r="56" spans="1:26" ht="22.8" x14ac:dyDescent="0.3">
      <c r="A56" s="81">
        <v>2</v>
      </c>
      <c r="B56" s="82" t="s">
        <v>260</v>
      </c>
      <c r="C56" s="77">
        <v>2</v>
      </c>
      <c r="D56" s="84" t="s">
        <v>192</v>
      </c>
      <c r="E56" s="80">
        <v>88.18</v>
      </c>
      <c r="F56" s="80">
        <f t="shared" si="4"/>
        <v>176.36</v>
      </c>
      <c r="H56" s="75"/>
      <c r="I56" s="75"/>
      <c r="J56" s="75"/>
      <c r="K56" s="75"/>
      <c r="L56" s="75"/>
      <c r="M56" s="75"/>
      <c r="N56" s="75"/>
      <c r="O56" s="75"/>
      <c r="P56" s="75"/>
      <c r="Q56" s="75"/>
      <c r="R56" s="75"/>
      <c r="S56" s="75"/>
      <c r="T56" s="75"/>
      <c r="U56" s="75"/>
      <c r="V56" s="75"/>
      <c r="W56" s="75"/>
      <c r="X56" s="75"/>
      <c r="Y56" s="75"/>
      <c r="Z56" s="75"/>
    </row>
    <row r="57" spans="1:26" ht="34.200000000000003" x14ac:dyDescent="0.3">
      <c r="A57" s="81">
        <v>3</v>
      </c>
      <c r="B57" s="82" t="s">
        <v>253</v>
      </c>
      <c r="C57" s="77">
        <v>1</v>
      </c>
      <c r="D57" s="84" t="s">
        <v>195</v>
      </c>
      <c r="E57" s="80">
        <v>104.71</v>
      </c>
      <c r="F57" s="80">
        <f t="shared" si="4"/>
        <v>104.71</v>
      </c>
      <c r="H57" s="75"/>
      <c r="I57" s="75"/>
      <c r="J57" s="75"/>
      <c r="K57" s="75"/>
      <c r="L57" s="75"/>
      <c r="M57" s="75"/>
      <c r="N57" s="75"/>
      <c r="O57" s="75"/>
      <c r="P57" s="75"/>
      <c r="Q57" s="75"/>
      <c r="R57" s="75"/>
      <c r="S57" s="75"/>
      <c r="T57" s="75"/>
      <c r="U57" s="75"/>
      <c r="V57" s="75"/>
      <c r="W57" s="75"/>
      <c r="X57" s="75"/>
      <c r="Y57" s="75"/>
      <c r="Z57" s="75"/>
    </row>
    <row r="58" spans="1:26" ht="14.4" x14ac:dyDescent="0.3">
      <c r="A58" s="81">
        <v>4</v>
      </c>
      <c r="B58" s="82" t="s">
        <v>254</v>
      </c>
      <c r="C58" s="77">
        <v>2</v>
      </c>
      <c r="D58" s="84" t="s">
        <v>195</v>
      </c>
      <c r="E58" s="80">
        <v>17.940000000000001</v>
      </c>
      <c r="F58" s="80">
        <f t="shared" si="4"/>
        <v>35.880000000000003</v>
      </c>
      <c r="H58" s="75"/>
      <c r="I58" s="75"/>
      <c r="J58" s="75"/>
      <c r="K58" s="75"/>
      <c r="L58" s="75"/>
      <c r="M58" s="75"/>
      <c r="N58" s="75"/>
      <c r="O58" s="75"/>
      <c r="P58" s="75"/>
      <c r="Q58" s="75"/>
      <c r="R58" s="75"/>
      <c r="S58" s="75"/>
      <c r="T58" s="75"/>
      <c r="U58" s="75"/>
      <c r="V58" s="75"/>
      <c r="W58" s="75"/>
      <c r="X58" s="75"/>
      <c r="Y58" s="75"/>
      <c r="Z58" s="75"/>
    </row>
    <row r="59" spans="1:26" ht="14.4" x14ac:dyDescent="0.3">
      <c r="A59" s="77">
        <v>5</v>
      </c>
      <c r="B59" s="82" t="s">
        <v>255</v>
      </c>
      <c r="C59" s="77">
        <v>1</v>
      </c>
      <c r="D59" s="84" t="s">
        <v>192</v>
      </c>
      <c r="E59" s="80">
        <v>58.99</v>
      </c>
      <c r="F59" s="80">
        <f t="shared" si="4"/>
        <v>58.99</v>
      </c>
      <c r="H59" s="75"/>
      <c r="I59" s="75"/>
      <c r="J59" s="75"/>
      <c r="K59" s="75"/>
      <c r="L59" s="75"/>
      <c r="M59" s="75"/>
      <c r="N59" s="75"/>
      <c r="O59" s="75"/>
      <c r="P59" s="75"/>
      <c r="Q59" s="75"/>
      <c r="R59" s="75"/>
      <c r="S59" s="75"/>
      <c r="T59" s="75"/>
      <c r="U59" s="75"/>
      <c r="V59" s="75"/>
      <c r="W59" s="75"/>
      <c r="X59" s="75"/>
      <c r="Y59" s="75"/>
      <c r="Z59" s="75"/>
    </row>
    <row r="60" spans="1:26" ht="14.4" x14ac:dyDescent="0.3">
      <c r="A60" s="81">
        <v>6</v>
      </c>
      <c r="B60" s="82" t="s">
        <v>244</v>
      </c>
      <c r="C60" s="77">
        <v>1</v>
      </c>
      <c r="D60" s="84" t="s">
        <v>192</v>
      </c>
      <c r="E60" s="80">
        <v>13.23</v>
      </c>
      <c r="F60" s="80">
        <f t="shared" si="4"/>
        <v>13.23</v>
      </c>
      <c r="H60" s="75"/>
      <c r="I60" s="75"/>
      <c r="J60" s="75"/>
      <c r="K60" s="75"/>
      <c r="L60" s="75"/>
      <c r="M60" s="75"/>
      <c r="N60" s="75"/>
      <c r="O60" s="75"/>
      <c r="P60" s="75"/>
      <c r="Q60" s="75"/>
      <c r="R60" s="75"/>
      <c r="S60" s="75"/>
      <c r="T60" s="75"/>
      <c r="U60" s="75"/>
      <c r="V60" s="75"/>
      <c r="W60" s="75"/>
      <c r="X60" s="75"/>
      <c r="Y60" s="75"/>
      <c r="Z60" s="75"/>
    </row>
    <row r="61" spans="1:26" ht="13.5" customHeight="1" x14ac:dyDescent="0.3">
      <c r="A61" s="101" t="s">
        <v>248</v>
      </c>
      <c r="B61" s="101"/>
      <c r="C61" s="101"/>
      <c r="D61" s="101"/>
      <c r="E61" s="101"/>
      <c r="F61" s="83">
        <f>SUM(F55:F60)</f>
        <v>555.11</v>
      </c>
      <c r="H61" s="75"/>
      <c r="I61" s="75"/>
      <c r="J61" s="75"/>
      <c r="K61" s="75"/>
      <c r="L61" s="75"/>
      <c r="M61" s="75"/>
      <c r="N61" s="75"/>
      <c r="O61" s="75"/>
      <c r="P61" s="75"/>
      <c r="Q61" s="75"/>
      <c r="R61" s="75"/>
      <c r="S61" s="75"/>
      <c r="T61" s="75"/>
      <c r="U61" s="75"/>
      <c r="V61" s="75"/>
      <c r="W61" s="75"/>
      <c r="X61" s="75"/>
      <c r="Y61" s="75"/>
      <c r="Z61" s="75"/>
    </row>
    <row r="62" spans="1:26" ht="13.5" customHeight="1" x14ac:dyDescent="0.3">
      <c r="A62" s="103" t="s">
        <v>200</v>
      </c>
      <c r="B62" s="103"/>
      <c r="C62" s="103"/>
      <c r="D62" s="103"/>
      <c r="E62" s="103"/>
      <c r="F62" s="83">
        <f>F61/9</f>
        <v>61.678888888888892</v>
      </c>
      <c r="H62" s="75"/>
      <c r="I62" s="75"/>
      <c r="J62" s="75"/>
      <c r="K62" s="75"/>
      <c r="L62" s="75"/>
      <c r="M62" s="75"/>
      <c r="N62" s="75"/>
      <c r="O62" s="75"/>
      <c r="P62" s="75"/>
      <c r="Q62" s="75"/>
      <c r="R62" s="75"/>
      <c r="S62" s="75"/>
      <c r="T62" s="75"/>
      <c r="U62" s="75"/>
      <c r="V62" s="75"/>
      <c r="W62" s="75"/>
      <c r="X62" s="75"/>
      <c r="Y62" s="75"/>
      <c r="Z62" s="75"/>
    </row>
    <row r="63" spans="1:26" ht="14.25" customHeight="1" x14ac:dyDescent="0.3">
      <c r="A63" s="100" t="s">
        <v>261</v>
      </c>
      <c r="B63" s="100"/>
      <c r="C63" s="100"/>
      <c r="D63" s="100"/>
      <c r="E63" s="100"/>
      <c r="F63" s="100"/>
    </row>
    <row r="64" spans="1:26" ht="14.4" x14ac:dyDescent="0.3">
      <c r="A64" s="76" t="s">
        <v>3</v>
      </c>
      <c r="B64" s="76" t="s">
        <v>190</v>
      </c>
      <c r="C64" s="76" t="s">
        <v>191</v>
      </c>
      <c r="D64" s="76" t="s">
        <v>192</v>
      </c>
      <c r="E64" s="74" t="s">
        <v>193</v>
      </c>
      <c r="F64" s="76" t="s">
        <v>80</v>
      </c>
    </row>
    <row r="65" spans="1:6" ht="22.8" x14ac:dyDescent="0.3">
      <c r="A65" s="81">
        <v>1</v>
      </c>
      <c r="B65" s="82" t="s">
        <v>262</v>
      </c>
      <c r="C65" s="77">
        <v>2</v>
      </c>
      <c r="D65" s="84" t="s">
        <v>192</v>
      </c>
      <c r="E65" s="80">
        <v>32.729999999999997</v>
      </c>
      <c r="F65" s="80">
        <f t="shared" ref="F65:F70" si="5">(C65*E65)</f>
        <v>65.459999999999994</v>
      </c>
    </row>
    <row r="66" spans="1:6" ht="22.8" x14ac:dyDescent="0.3">
      <c r="A66" s="81">
        <v>2</v>
      </c>
      <c r="B66" s="82" t="s">
        <v>260</v>
      </c>
      <c r="C66" s="77">
        <v>2</v>
      </c>
      <c r="D66" s="84" t="s">
        <v>192</v>
      </c>
      <c r="E66" s="80">
        <v>88.18</v>
      </c>
      <c r="F66" s="80">
        <f t="shared" si="5"/>
        <v>176.36</v>
      </c>
    </row>
    <row r="67" spans="1:6" ht="34.200000000000003" x14ac:dyDescent="0.3">
      <c r="A67" s="81">
        <v>3</v>
      </c>
      <c r="B67" s="82" t="s">
        <v>253</v>
      </c>
      <c r="C67" s="77">
        <v>1</v>
      </c>
      <c r="D67" s="84" t="s">
        <v>195</v>
      </c>
      <c r="E67" s="80">
        <v>104.71</v>
      </c>
      <c r="F67" s="80">
        <f t="shared" si="5"/>
        <v>104.71</v>
      </c>
    </row>
    <row r="68" spans="1:6" ht="14.4" x14ac:dyDescent="0.3">
      <c r="A68" s="81">
        <v>4</v>
      </c>
      <c r="B68" s="82" t="s">
        <v>254</v>
      </c>
      <c r="C68" s="77">
        <v>2</v>
      </c>
      <c r="D68" s="84" t="s">
        <v>195</v>
      </c>
      <c r="E68" s="80">
        <v>17.940000000000001</v>
      </c>
      <c r="F68" s="80">
        <f t="shared" si="5"/>
        <v>35.880000000000003</v>
      </c>
    </row>
    <row r="69" spans="1:6" ht="14.4" x14ac:dyDescent="0.3">
      <c r="A69" s="77">
        <v>5</v>
      </c>
      <c r="B69" s="82" t="s">
        <v>255</v>
      </c>
      <c r="C69" s="77">
        <v>1</v>
      </c>
      <c r="D69" s="84" t="s">
        <v>192</v>
      </c>
      <c r="E69" s="80">
        <v>58.99</v>
      </c>
      <c r="F69" s="80">
        <f t="shared" si="5"/>
        <v>58.99</v>
      </c>
    </row>
    <row r="70" spans="1:6" ht="14.4" x14ac:dyDescent="0.3">
      <c r="A70" s="81">
        <v>6</v>
      </c>
      <c r="B70" s="82" t="s">
        <v>244</v>
      </c>
      <c r="C70" s="77">
        <v>1</v>
      </c>
      <c r="D70" s="84" t="s">
        <v>192</v>
      </c>
      <c r="E70" s="80">
        <v>13.23</v>
      </c>
      <c r="F70" s="80">
        <f t="shared" si="5"/>
        <v>13.23</v>
      </c>
    </row>
    <row r="71" spans="1:6" ht="14.25" customHeight="1" x14ac:dyDescent="0.3">
      <c r="A71" s="101" t="s">
        <v>248</v>
      </c>
      <c r="B71" s="101"/>
      <c r="C71" s="101"/>
      <c r="D71" s="101"/>
      <c r="E71" s="101"/>
      <c r="F71" s="83">
        <f>SUM(F65:F70)</f>
        <v>454.63</v>
      </c>
    </row>
    <row r="72" spans="1:6" ht="14.25" customHeight="1" x14ac:dyDescent="0.3">
      <c r="A72" s="103" t="s">
        <v>200</v>
      </c>
      <c r="B72" s="103"/>
      <c r="C72" s="103"/>
      <c r="D72" s="103"/>
      <c r="E72" s="103"/>
      <c r="F72" s="83">
        <f>F71/9</f>
        <v>50.514444444444443</v>
      </c>
    </row>
    <row r="1048574" ht="14.4" x14ac:dyDescent="0.3"/>
    <row r="1048575" ht="14.4" x14ac:dyDescent="0.3"/>
    <row r="1048576" ht="14.4" x14ac:dyDescent="0.3"/>
  </sheetData>
  <mergeCells count="23">
    <mergeCell ref="A63:F63"/>
    <mergeCell ref="A71:E71"/>
    <mergeCell ref="A72:E72"/>
    <mergeCell ref="A51:E51"/>
    <mergeCell ref="A52:E52"/>
    <mergeCell ref="A53:F53"/>
    <mergeCell ref="A61:E61"/>
    <mergeCell ref="A62:E62"/>
    <mergeCell ref="A32:E32"/>
    <mergeCell ref="A33:F33"/>
    <mergeCell ref="A41:E41"/>
    <mergeCell ref="A42:E42"/>
    <mergeCell ref="A43:F43"/>
    <mergeCell ref="A13:F13"/>
    <mergeCell ref="A21:E21"/>
    <mergeCell ref="A22:E22"/>
    <mergeCell ref="A23:F23"/>
    <mergeCell ref="A31:E31"/>
    <mergeCell ref="A1:F1"/>
    <mergeCell ref="A3:F3"/>
    <mergeCell ref="A4:F4"/>
    <mergeCell ref="A11:E11"/>
    <mergeCell ref="A12:E12"/>
  </mergeCells>
  <pageMargins left="0.31527777777777799" right="0.31527777777777799" top="0.31527777777777799" bottom="0.31527777777777799" header="0.511811023622047" footer="0.511811023622047"/>
  <pageSetup paperSize="9" scale="96"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997"/>
  <sheetViews>
    <sheetView zoomScale="80" zoomScaleNormal="80" workbookViewId="0">
      <selection activeCell="H24" sqref="H24"/>
    </sheetView>
  </sheetViews>
  <sheetFormatPr defaultColWidth="8.6640625" defaultRowHeight="14.25" customHeight="1" x14ac:dyDescent="0.3"/>
  <cols>
    <col min="1" max="1" width="7.44140625" customWidth="1"/>
    <col min="2" max="2" width="12.44140625" customWidth="1"/>
    <col min="3" max="3" width="15" customWidth="1"/>
    <col min="4" max="4" width="15.33203125" customWidth="1"/>
    <col min="5" max="5" width="13.44140625" customWidth="1"/>
    <col min="6" max="6" width="13.5546875" customWidth="1"/>
    <col min="7" max="7" width="11.88671875" customWidth="1"/>
    <col min="8" max="8" width="12.88671875" customWidth="1"/>
    <col min="9" max="9" width="33.77734375" customWidth="1"/>
    <col min="10" max="10" width="7.109375" customWidth="1"/>
    <col min="11" max="11" width="10.5546875" customWidth="1"/>
    <col min="12" max="12" width="12.88671875" customWidth="1"/>
    <col min="13" max="13" width="7.109375" customWidth="1"/>
    <col min="14" max="14" width="10.5546875" customWidth="1"/>
    <col min="15" max="1025" width="14.44140625" customWidth="1"/>
  </cols>
  <sheetData>
    <row r="1" spans="1:10" ht="14.4" x14ac:dyDescent="0.3">
      <c r="A1" s="8" t="s">
        <v>31</v>
      </c>
      <c r="B1" s="8"/>
      <c r="C1" s="8"/>
      <c r="D1" s="8"/>
      <c r="E1" s="8"/>
      <c r="F1" s="8"/>
      <c r="G1" s="8"/>
      <c r="H1" s="8"/>
      <c r="I1" s="8"/>
    </row>
    <row r="2" spans="1:10" ht="14.4" x14ac:dyDescent="0.3">
      <c r="A2" s="8"/>
      <c r="B2" s="8"/>
      <c r="C2" s="8"/>
      <c r="D2" s="8"/>
      <c r="E2" s="8"/>
      <c r="F2" s="8"/>
      <c r="G2" s="8"/>
      <c r="H2" s="8"/>
      <c r="I2" s="8"/>
    </row>
    <row r="3" spans="1:10" ht="14.4" x14ac:dyDescent="0.3">
      <c r="A3" s="8" t="s">
        <v>32</v>
      </c>
      <c r="B3" s="8"/>
      <c r="C3" s="8"/>
      <c r="D3" s="8"/>
      <c r="E3" s="8"/>
      <c r="F3" s="8"/>
      <c r="G3" s="8"/>
      <c r="H3" s="7" t="s">
        <v>33</v>
      </c>
      <c r="I3" s="7"/>
    </row>
    <row r="4" spans="1:10" ht="14.4" x14ac:dyDescent="0.3">
      <c r="A4" s="8"/>
      <c r="B4" s="8"/>
      <c r="C4" s="8"/>
      <c r="D4" s="8"/>
      <c r="E4" s="8"/>
      <c r="F4" s="8"/>
      <c r="G4" s="8"/>
      <c r="H4" s="8"/>
      <c r="I4" s="8"/>
    </row>
    <row r="5" spans="1:10" ht="14.4" x14ac:dyDescent="0.3">
      <c r="A5" s="6" t="s">
        <v>34</v>
      </c>
      <c r="B5" s="6"/>
      <c r="C5" s="6"/>
      <c r="D5" s="6"/>
      <c r="E5" s="6"/>
      <c r="F5" s="6"/>
      <c r="G5" s="6"/>
      <c r="H5" s="6"/>
      <c r="I5" s="6"/>
    </row>
    <row r="6" spans="1:10" ht="14.4" x14ac:dyDescent="0.3">
      <c r="A6" s="34" t="s">
        <v>35</v>
      </c>
      <c r="B6" s="5" t="s">
        <v>36</v>
      </c>
      <c r="C6" s="5"/>
      <c r="D6" s="5"/>
      <c r="E6" s="5"/>
      <c r="F6" s="5"/>
      <c r="G6" s="5"/>
      <c r="H6" s="5"/>
      <c r="I6" s="36"/>
    </row>
    <row r="7" spans="1:10" ht="14.4" x14ac:dyDescent="0.3">
      <c r="A7" s="34" t="s">
        <v>37</v>
      </c>
      <c r="B7" s="5" t="s">
        <v>38</v>
      </c>
      <c r="C7" s="5"/>
      <c r="D7" s="5"/>
      <c r="E7" s="5"/>
      <c r="F7" s="5"/>
      <c r="G7" s="5"/>
      <c r="H7" s="5"/>
      <c r="I7" s="34" t="s">
        <v>39</v>
      </c>
    </row>
    <row r="8" spans="1:10" ht="14.4" x14ac:dyDescent="0.3">
      <c r="A8" s="34" t="s">
        <v>40</v>
      </c>
      <c r="B8" s="5" t="s">
        <v>41</v>
      </c>
      <c r="C8" s="5"/>
      <c r="D8" s="5"/>
      <c r="E8" s="5"/>
      <c r="F8" s="5"/>
      <c r="G8" s="5"/>
      <c r="H8" s="5"/>
      <c r="I8" s="34" t="s">
        <v>42</v>
      </c>
    </row>
    <row r="9" spans="1:10" ht="14.4" x14ac:dyDescent="0.3">
      <c r="A9" s="34" t="s">
        <v>43</v>
      </c>
      <c r="B9" s="5" t="s">
        <v>44</v>
      </c>
      <c r="C9" s="5"/>
      <c r="D9" s="5"/>
      <c r="E9" s="5"/>
      <c r="F9" s="5"/>
      <c r="G9" s="5"/>
      <c r="H9" s="5"/>
      <c r="I9" s="34">
        <v>9</v>
      </c>
    </row>
    <row r="10" spans="1:10" ht="14.4" x14ac:dyDescent="0.3">
      <c r="A10" s="4"/>
      <c r="B10" s="4"/>
      <c r="C10" s="4"/>
      <c r="D10" s="4"/>
      <c r="E10" s="4"/>
      <c r="F10" s="4"/>
      <c r="G10" s="4"/>
      <c r="H10" s="4"/>
      <c r="I10" s="4"/>
    </row>
    <row r="11" spans="1:10" ht="14.4" x14ac:dyDescent="0.3">
      <c r="A11" s="6" t="s">
        <v>45</v>
      </c>
      <c r="B11" s="6"/>
      <c r="C11" s="6"/>
      <c r="D11" s="6"/>
      <c r="E11" s="6"/>
      <c r="F11" s="6"/>
      <c r="G11" s="6"/>
      <c r="H11" s="6"/>
      <c r="I11" s="6"/>
    </row>
    <row r="12" spans="1:10" ht="12.75" customHeight="1" x14ac:dyDescent="0.3">
      <c r="A12" s="7" t="s">
        <v>46</v>
      </c>
      <c r="B12" s="7"/>
      <c r="C12" s="7" t="s">
        <v>47</v>
      </c>
      <c r="D12" s="7"/>
      <c r="E12" s="7" t="s">
        <v>48</v>
      </c>
      <c r="F12" s="7"/>
      <c r="G12" s="7"/>
      <c r="H12" s="7"/>
      <c r="I12" s="7"/>
    </row>
    <row r="13" spans="1:10" ht="26.25" customHeight="1" x14ac:dyDescent="0.3">
      <c r="A13" s="3" t="s">
        <v>49</v>
      </c>
      <c r="B13" s="3"/>
      <c r="C13" s="2" t="s">
        <v>12</v>
      </c>
      <c r="D13" s="2"/>
      <c r="E13" s="1">
        <v>2</v>
      </c>
      <c r="F13" s="1"/>
      <c r="G13" s="1"/>
      <c r="H13" s="1"/>
      <c r="I13" s="1"/>
    </row>
    <row r="14" spans="1:10" ht="14.4" x14ac:dyDescent="0.3">
      <c r="A14" s="6" t="s">
        <v>50</v>
      </c>
      <c r="B14" s="6"/>
      <c r="C14" s="6"/>
      <c r="D14" s="6"/>
      <c r="E14" s="6"/>
      <c r="F14" s="6"/>
      <c r="G14" s="6"/>
      <c r="H14" s="6"/>
      <c r="I14" s="6"/>
    </row>
    <row r="15" spans="1:10" ht="14.4" x14ac:dyDescent="0.3">
      <c r="A15" s="34">
        <v>1</v>
      </c>
      <c r="B15" s="5" t="s">
        <v>51</v>
      </c>
      <c r="C15" s="5"/>
      <c r="D15" s="5"/>
      <c r="E15" s="5"/>
      <c r="F15" s="5"/>
      <c r="G15" s="5"/>
      <c r="H15" s="5"/>
      <c r="I15" s="38" t="s">
        <v>52</v>
      </c>
      <c r="J15" s="39"/>
    </row>
    <row r="16" spans="1:10" ht="14.4" x14ac:dyDescent="0.3">
      <c r="A16" s="34">
        <v>2</v>
      </c>
      <c r="B16" s="5" t="s">
        <v>53</v>
      </c>
      <c r="C16" s="5"/>
      <c r="D16" s="5"/>
      <c r="E16" s="5"/>
      <c r="F16" s="5"/>
      <c r="G16" s="5"/>
      <c r="H16" s="5"/>
      <c r="I16" s="34" t="s">
        <v>11</v>
      </c>
    </row>
    <row r="17" spans="1:9" ht="14.4" x14ac:dyDescent="0.3">
      <c r="A17" s="34">
        <v>3</v>
      </c>
      <c r="B17" s="5" t="s">
        <v>54</v>
      </c>
      <c r="C17" s="5"/>
      <c r="D17" s="5"/>
      <c r="E17" s="5"/>
      <c r="F17" s="5"/>
      <c r="G17" s="5"/>
      <c r="H17" s="5"/>
      <c r="I17" s="40">
        <v>1474.43</v>
      </c>
    </row>
    <row r="18" spans="1:9" ht="39.6" x14ac:dyDescent="0.3">
      <c r="A18" s="38">
        <v>4</v>
      </c>
      <c r="B18" s="86" t="s">
        <v>55</v>
      </c>
      <c r="C18" s="86"/>
      <c r="D18" s="86"/>
      <c r="E18" s="86"/>
      <c r="F18" s="86"/>
      <c r="G18" s="86"/>
      <c r="H18" s="86"/>
      <c r="I18" s="37" t="s">
        <v>56</v>
      </c>
    </row>
    <row r="19" spans="1:9" ht="14.4" x14ac:dyDescent="0.3">
      <c r="A19" s="34">
        <v>5</v>
      </c>
      <c r="B19" s="5" t="s">
        <v>57</v>
      </c>
      <c r="C19" s="5"/>
      <c r="D19" s="5"/>
      <c r="E19" s="5"/>
      <c r="F19" s="5"/>
      <c r="G19" s="5"/>
      <c r="H19" s="5"/>
      <c r="I19" s="36" t="s">
        <v>58</v>
      </c>
    </row>
    <row r="20" spans="1:9" ht="14.4" x14ac:dyDescent="0.3">
      <c r="A20" s="87"/>
      <c r="B20" s="87"/>
      <c r="C20" s="87"/>
      <c r="D20" s="87"/>
      <c r="E20" s="87"/>
      <c r="F20" s="87"/>
      <c r="G20" s="87"/>
      <c r="H20" s="87"/>
      <c r="I20" s="87"/>
    </row>
    <row r="21" spans="1:9" ht="15.75" customHeight="1" x14ac:dyDescent="0.3">
      <c r="A21" s="6" t="s">
        <v>59</v>
      </c>
      <c r="B21" s="6"/>
      <c r="C21" s="6"/>
      <c r="D21" s="6"/>
      <c r="E21" s="6"/>
      <c r="F21" s="6"/>
      <c r="G21" s="6"/>
      <c r="H21" s="6"/>
      <c r="I21" s="6"/>
    </row>
    <row r="22" spans="1:9" ht="15.75" customHeight="1" x14ac:dyDescent="0.3">
      <c r="A22" s="42">
        <v>1</v>
      </c>
      <c r="B22" s="6" t="s">
        <v>60</v>
      </c>
      <c r="C22" s="6"/>
      <c r="D22" s="6"/>
      <c r="E22" s="6"/>
      <c r="F22" s="6"/>
      <c r="G22" s="6"/>
      <c r="H22" s="35" t="s">
        <v>61</v>
      </c>
      <c r="I22" s="35" t="s">
        <v>62</v>
      </c>
    </row>
    <row r="23" spans="1:9" ht="15.75" customHeight="1" x14ac:dyDescent="0.3">
      <c r="A23" s="33" t="s">
        <v>35</v>
      </c>
      <c r="B23" s="5" t="s">
        <v>63</v>
      </c>
      <c r="C23" s="5"/>
      <c r="D23" s="5"/>
      <c r="E23" s="5"/>
      <c r="F23" s="5"/>
      <c r="G23" s="5"/>
      <c r="H23" s="41"/>
      <c r="I23" s="43">
        <f>I17</f>
        <v>1474.43</v>
      </c>
    </row>
    <row r="24" spans="1:9" ht="15.75" customHeight="1" x14ac:dyDescent="0.3">
      <c r="A24" s="33" t="s">
        <v>37</v>
      </c>
      <c r="B24" s="5" t="s">
        <v>64</v>
      </c>
      <c r="C24" s="5"/>
      <c r="D24" s="5"/>
      <c r="E24" s="5"/>
      <c r="F24" s="5"/>
      <c r="G24" s="5"/>
      <c r="H24" s="44">
        <v>0.3</v>
      </c>
      <c r="I24" s="43">
        <f>(I23*H24)</f>
        <v>442.32900000000001</v>
      </c>
    </row>
    <row r="25" spans="1:9" ht="15.75" customHeight="1" x14ac:dyDescent="0.3">
      <c r="A25" s="33" t="s">
        <v>40</v>
      </c>
      <c r="B25" s="5" t="s">
        <v>65</v>
      </c>
      <c r="C25" s="5"/>
      <c r="D25" s="5"/>
      <c r="E25" s="5"/>
      <c r="F25" s="5"/>
      <c r="G25" s="5"/>
      <c r="H25" s="44"/>
      <c r="I25" s="43">
        <v>0</v>
      </c>
    </row>
    <row r="26" spans="1:9" ht="15.75" customHeight="1" x14ac:dyDescent="0.3">
      <c r="A26" s="33" t="s">
        <v>43</v>
      </c>
      <c r="B26" s="5" t="s">
        <v>66</v>
      </c>
      <c r="C26" s="5"/>
      <c r="D26" s="5"/>
      <c r="E26" s="5"/>
      <c r="F26" s="5"/>
      <c r="G26" s="5"/>
      <c r="H26" s="44"/>
      <c r="I26" s="43">
        <v>0</v>
      </c>
    </row>
    <row r="27" spans="1:9" ht="15.75" customHeight="1" x14ac:dyDescent="0.3">
      <c r="A27" s="33" t="s">
        <v>67</v>
      </c>
      <c r="B27" s="5" t="s">
        <v>68</v>
      </c>
      <c r="C27" s="5"/>
      <c r="D27" s="5"/>
      <c r="E27" s="5"/>
      <c r="F27" s="5"/>
      <c r="G27" s="5"/>
      <c r="H27" s="44"/>
      <c r="I27" s="43">
        <v>0</v>
      </c>
    </row>
    <row r="28" spans="1:9" ht="15.75" customHeight="1" x14ac:dyDescent="0.3">
      <c r="A28" s="33" t="s">
        <v>69</v>
      </c>
      <c r="B28" s="5" t="s">
        <v>70</v>
      </c>
      <c r="C28" s="5"/>
      <c r="D28" s="5"/>
      <c r="E28" s="5"/>
      <c r="F28" s="5"/>
      <c r="G28" s="5"/>
      <c r="H28" s="44"/>
      <c r="I28" s="43">
        <v>0</v>
      </c>
    </row>
    <row r="29" spans="1:9" ht="15.75" customHeight="1" x14ac:dyDescent="0.3">
      <c r="A29" s="6" t="s">
        <v>71</v>
      </c>
      <c r="B29" s="6"/>
      <c r="C29" s="6"/>
      <c r="D29" s="6"/>
      <c r="E29" s="6"/>
      <c r="F29" s="6"/>
      <c r="G29" s="6"/>
      <c r="H29" s="6"/>
      <c r="I29" s="45">
        <f>SUM(I23:I28)</f>
        <v>1916.759</v>
      </c>
    </row>
    <row r="30" spans="1:9" ht="15.75" customHeight="1" x14ac:dyDescent="0.3">
      <c r="A30" s="88"/>
      <c r="B30" s="88"/>
      <c r="C30" s="88"/>
      <c r="D30" s="88"/>
      <c r="E30" s="88"/>
      <c r="F30" s="88"/>
      <c r="G30" s="88"/>
      <c r="H30" s="88"/>
      <c r="I30" s="88"/>
    </row>
    <row r="31" spans="1:9" ht="15.75" customHeight="1" x14ac:dyDescent="0.3">
      <c r="A31" s="6" t="s">
        <v>72</v>
      </c>
      <c r="B31" s="6"/>
      <c r="C31" s="6"/>
      <c r="D31" s="6"/>
      <c r="E31" s="6"/>
      <c r="F31" s="6"/>
      <c r="G31" s="6"/>
      <c r="H31" s="6"/>
      <c r="I31" s="6"/>
    </row>
    <row r="32" spans="1:9" ht="15.75" customHeight="1" x14ac:dyDescent="0.3">
      <c r="A32" s="6" t="s">
        <v>73</v>
      </c>
      <c r="B32" s="6"/>
      <c r="C32" s="6"/>
      <c r="D32" s="6"/>
      <c r="E32" s="6"/>
      <c r="F32" s="6"/>
      <c r="G32" s="6"/>
      <c r="H32" s="35" t="s">
        <v>61</v>
      </c>
      <c r="I32" s="35" t="s">
        <v>62</v>
      </c>
    </row>
    <row r="33" spans="1:9" ht="15.75" customHeight="1" x14ac:dyDescent="0.3">
      <c r="A33" s="33" t="s">
        <v>35</v>
      </c>
      <c r="B33" s="5" t="s">
        <v>74</v>
      </c>
      <c r="C33" s="5"/>
      <c r="D33" s="5"/>
      <c r="E33" s="5"/>
      <c r="F33" s="5"/>
      <c r="G33" s="5"/>
      <c r="H33" s="44">
        <f>ROUND(1/12,4)</f>
        <v>8.3299999999999999E-2</v>
      </c>
      <c r="I33" s="46">
        <f>ROUND(I29*H33,2)</f>
        <v>159.66999999999999</v>
      </c>
    </row>
    <row r="34" spans="1:9" ht="15.75" customHeight="1" x14ac:dyDescent="0.3">
      <c r="A34" s="33" t="s">
        <v>37</v>
      </c>
      <c r="B34" s="5" t="s">
        <v>75</v>
      </c>
      <c r="C34" s="5"/>
      <c r="D34" s="5"/>
      <c r="E34" s="5"/>
      <c r="F34" s="5"/>
      <c r="G34" s="5"/>
      <c r="H34" s="44">
        <v>0.121</v>
      </c>
      <c r="I34" s="46">
        <f>ROUND(I29*H34,2)</f>
        <v>231.93</v>
      </c>
    </row>
    <row r="35" spans="1:9" ht="15.75" customHeight="1" x14ac:dyDescent="0.3">
      <c r="A35" s="6" t="s">
        <v>76</v>
      </c>
      <c r="B35" s="6"/>
      <c r="C35" s="6"/>
      <c r="D35" s="6"/>
      <c r="E35" s="6"/>
      <c r="F35" s="6"/>
      <c r="G35" s="6"/>
      <c r="H35" s="47">
        <f>SUM(H33:H34)</f>
        <v>0.20429999999999998</v>
      </c>
      <c r="I35" s="45">
        <f>SUM(I33:I34)</f>
        <v>391.6</v>
      </c>
    </row>
    <row r="36" spans="1:9" ht="15.75" customHeight="1" x14ac:dyDescent="0.3">
      <c r="A36" s="89" t="s">
        <v>77</v>
      </c>
      <c r="B36" s="89"/>
      <c r="C36" s="89"/>
      <c r="D36" s="89"/>
      <c r="E36" s="89"/>
      <c r="F36" s="89"/>
      <c r="G36" s="90" t="s">
        <v>78</v>
      </c>
      <c r="H36" s="90"/>
      <c r="I36" s="48">
        <f>I29</f>
        <v>1916.759</v>
      </c>
    </row>
    <row r="37" spans="1:9" ht="15.75" customHeight="1" x14ac:dyDescent="0.3">
      <c r="A37" s="89"/>
      <c r="B37" s="89"/>
      <c r="C37" s="89"/>
      <c r="D37" s="89"/>
      <c r="E37" s="89"/>
      <c r="F37" s="89"/>
      <c r="G37" s="90" t="s">
        <v>79</v>
      </c>
      <c r="H37" s="90"/>
      <c r="I37" s="48">
        <f>I35</f>
        <v>391.6</v>
      </c>
    </row>
    <row r="38" spans="1:9" ht="15.75" customHeight="1" x14ac:dyDescent="0.3">
      <c r="A38" s="89"/>
      <c r="B38" s="89"/>
      <c r="C38" s="89"/>
      <c r="D38" s="89"/>
      <c r="E38" s="89"/>
      <c r="F38" s="89"/>
      <c r="G38" s="91" t="s">
        <v>80</v>
      </c>
      <c r="H38" s="91"/>
      <c r="I38" s="49">
        <f>SUM(I36:I37)</f>
        <v>2308.3589999999999</v>
      </c>
    </row>
    <row r="39" spans="1:9" ht="15.75" customHeight="1" x14ac:dyDescent="0.3">
      <c r="A39" s="6" t="s">
        <v>81</v>
      </c>
      <c r="B39" s="6"/>
      <c r="C39" s="6"/>
      <c r="D39" s="6"/>
      <c r="E39" s="6"/>
      <c r="F39" s="6"/>
      <c r="G39" s="6"/>
      <c r="H39" s="35" t="s">
        <v>61</v>
      </c>
      <c r="I39" s="35" t="s">
        <v>62</v>
      </c>
    </row>
    <row r="40" spans="1:9" ht="15.75" customHeight="1" x14ac:dyDescent="0.3">
      <c r="A40" s="33" t="s">
        <v>35</v>
      </c>
      <c r="B40" s="5" t="s">
        <v>82</v>
      </c>
      <c r="C40" s="5"/>
      <c r="D40" s="5"/>
      <c r="E40" s="5"/>
      <c r="F40" s="5"/>
      <c r="G40" s="5"/>
      <c r="H40" s="44">
        <v>0.2</v>
      </c>
      <c r="I40" s="46">
        <f t="shared" ref="I40:I47" si="0">ROUND($I$38*H40,2)</f>
        <v>461.67</v>
      </c>
    </row>
    <row r="41" spans="1:9" ht="15.75" customHeight="1" x14ac:dyDescent="0.3">
      <c r="A41" s="33" t="s">
        <v>37</v>
      </c>
      <c r="B41" s="5" t="s">
        <v>83</v>
      </c>
      <c r="C41" s="5"/>
      <c r="D41" s="5"/>
      <c r="E41" s="5"/>
      <c r="F41" s="5"/>
      <c r="G41" s="5"/>
      <c r="H41" s="44">
        <v>2.5000000000000001E-2</v>
      </c>
      <c r="I41" s="46">
        <f t="shared" si="0"/>
        <v>57.71</v>
      </c>
    </row>
    <row r="42" spans="1:9" ht="15.75" customHeight="1" x14ac:dyDescent="0.3">
      <c r="A42" s="33" t="s">
        <v>40</v>
      </c>
      <c r="B42" s="5" t="s">
        <v>84</v>
      </c>
      <c r="C42" s="5"/>
      <c r="D42" s="5"/>
      <c r="E42" s="5"/>
      <c r="F42" s="5"/>
      <c r="G42" s="5"/>
      <c r="H42" s="44">
        <v>0.06</v>
      </c>
      <c r="I42" s="46">
        <f t="shared" si="0"/>
        <v>138.5</v>
      </c>
    </row>
    <row r="43" spans="1:9" ht="15.75" customHeight="1" x14ac:dyDescent="0.3">
      <c r="A43" s="33" t="s">
        <v>43</v>
      </c>
      <c r="B43" s="5" t="s">
        <v>85</v>
      </c>
      <c r="C43" s="5"/>
      <c r="D43" s="5"/>
      <c r="E43" s="5"/>
      <c r="F43" s="5"/>
      <c r="G43" s="5"/>
      <c r="H43" s="44">
        <v>1.4999999999999999E-2</v>
      </c>
      <c r="I43" s="46">
        <f t="shared" si="0"/>
        <v>34.630000000000003</v>
      </c>
    </row>
    <row r="44" spans="1:9" ht="15.75" customHeight="1" x14ac:dyDescent="0.3">
      <c r="A44" s="33" t="s">
        <v>67</v>
      </c>
      <c r="B44" s="5" t="s">
        <v>86</v>
      </c>
      <c r="C44" s="5"/>
      <c r="D44" s="5"/>
      <c r="E44" s="5"/>
      <c r="F44" s="5"/>
      <c r="G44" s="5"/>
      <c r="H44" s="44">
        <v>0.01</v>
      </c>
      <c r="I44" s="46">
        <f t="shared" si="0"/>
        <v>23.08</v>
      </c>
    </row>
    <row r="45" spans="1:9" ht="15.75" customHeight="1" x14ac:dyDescent="0.3">
      <c r="A45" s="33" t="s">
        <v>69</v>
      </c>
      <c r="B45" s="5" t="s">
        <v>87</v>
      </c>
      <c r="C45" s="5"/>
      <c r="D45" s="5"/>
      <c r="E45" s="5"/>
      <c r="F45" s="5"/>
      <c r="G45" s="5"/>
      <c r="H45" s="44">
        <v>6.0000000000000001E-3</v>
      </c>
      <c r="I45" s="46">
        <f t="shared" si="0"/>
        <v>13.85</v>
      </c>
    </row>
    <row r="46" spans="1:9" ht="15.75" customHeight="1" x14ac:dyDescent="0.3">
      <c r="A46" s="33" t="s">
        <v>88</v>
      </c>
      <c r="B46" s="5" t="s">
        <v>89</v>
      </c>
      <c r="C46" s="5"/>
      <c r="D46" s="5"/>
      <c r="E46" s="5"/>
      <c r="F46" s="5"/>
      <c r="G46" s="5"/>
      <c r="H46" s="44">
        <v>2E-3</v>
      </c>
      <c r="I46" s="46">
        <f t="shared" si="0"/>
        <v>4.62</v>
      </c>
    </row>
    <row r="47" spans="1:9" ht="15.75" customHeight="1" x14ac:dyDescent="0.3">
      <c r="A47" s="33" t="s">
        <v>90</v>
      </c>
      <c r="B47" s="5" t="s">
        <v>91</v>
      </c>
      <c r="C47" s="5"/>
      <c r="D47" s="5"/>
      <c r="E47" s="5"/>
      <c r="F47" s="5"/>
      <c r="G47" s="5"/>
      <c r="H47" s="44">
        <v>0.08</v>
      </c>
      <c r="I47" s="46">
        <f t="shared" si="0"/>
        <v>184.67</v>
      </c>
    </row>
    <row r="48" spans="1:9" ht="15.75" customHeight="1" x14ac:dyDescent="0.3">
      <c r="A48" s="6" t="s">
        <v>92</v>
      </c>
      <c r="B48" s="6"/>
      <c r="C48" s="6"/>
      <c r="D48" s="6"/>
      <c r="E48" s="6"/>
      <c r="F48" s="6"/>
      <c r="G48" s="6"/>
      <c r="H48" s="47">
        <f>SUM(H40:H47)</f>
        <v>0.39800000000000008</v>
      </c>
      <c r="I48" s="45">
        <f>SUM(I40:I47)</f>
        <v>918.73</v>
      </c>
    </row>
    <row r="49" spans="1:14" ht="15.75" customHeight="1" x14ac:dyDescent="0.3">
      <c r="A49" s="92"/>
      <c r="B49" s="92"/>
      <c r="C49" s="92"/>
      <c r="D49" s="92"/>
      <c r="E49" s="92"/>
      <c r="F49" s="92"/>
      <c r="G49" s="92"/>
      <c r="H49" s="92"/>
      <c r="I49" s="92"/>
    </row>
    <row r="50" spans="1:14" ht="15.75" customHeight="1" x14ac:dyDescent="0.3">
      <c r="A50" s="6" t="s">
        <v>93</v>
      </c>
      <c r="B50" s="6"/>
      <c r="C50" s="6"/>
      <c r="D50" s="6"/>
      <c r="E50" s="6"/>
      <c r="F50" s="6"/>
      <c r="G50" s="6"/>
      <c r="H50" s="47"/>
      <c r="I50" s="35" t="s">
        <v>62</v>
      </c>
    </row>
    <row r="51" spans="1:14" ht="15.75" customHeight="1" x14ac:dyDescent="0.3">
      <c r="A51" s="33" t="s">
        <v>35</v>
      </c>
      <c r="B51" s="87" t="s">
        <v>94</v>
      </c>
      <c r="C51" s="87"/>
      <c r="D51" s="87"/>
      <c r="E51" s="87"/>
      <c r="F51" s="87"/>
      <c r="G51" s="87"/>
      <c r="H51" s="50">
        <v>5</v>
      </c>
      <c r="I51" s="43">
        <f>ROUND((H51*2*22)-0.06*I23,2)</f>
        <v>131.53</v>
      </c>
    </row>
    <row r="52" spans="1:14" ht="15.75" customHeight="1" x14ac:dyDescent="0.3">
      <c r="A52" s="33" t="s">
        <v>37</v>
      </c>
      <c r="B52" s="87" t="s">
        <v>95</v>
      </c>
      <c r="C52" s="87"/>
      <c r="D52" s="87"/>
      <c r="E52" s="87"/>
      <c r="F52" s="87"/>
      <c r="G52" s="87"/>
      <c r="H52" s="34" t="s">
        <v>96</v>
      </c>
      <c r="I52" s="43">
        <v>440.77</v>
      </c>
    </row>
    <row r="53" spans="1:14" ht="15.75" customHeight="1" x14ac:dyDescent="0.3">
      <c r="A53" s="33" t="s">
        <v>40</v>
      </c>
      <c r="B53" s="87" t="s">
        <v>97</v>
      </c>
      <c r="C53" s="87"/>
      <c r="D53" s="87"/>
      <c r="E53" s="87"/>
      <c r="F53" s="87"/>
      <c r="G53" s="87"/>
      <c r="H53" s="34" t="s">
        <v>96</v>
      </c>
      <c r="I53" s="43">
        <v>0</v>
      </c>
    </row>
    <row r="54" spans="1:14" ht="15.75" customHeight="1" x14ac:dyDescent="0.3">
      <c r="A54" s="33" t="s">
        <v>43</v>
      </c>
      <c r="B54" s="87" t="s">
        <v>98</v>
      </c>
      <c r="C54" s="87"/>
      <c r="D54" s="87"/>
      <c r="E54" s="87"/>
      <c r="F54" s="87"/>
      <c r="G54" s="87"/>
      <c r="H54" s="34" t="s">
        <v>96</v>
      </c>
      <c r="I54" s="43">
        <f>ROUND((I23*26)*0.002/12,2)</f>
        <v>6.39</v>
      </c>
    </row>
    <row r="55" spans="1:14" ht="15.75" customHeight="1" x14ac:dyDescent="0.3">
      <c r="A55" s="6" t="s">
        <v>99</v>
      </c>
      <c r="B55" s="6"/>
      <c r="C55" s="6"/>
      <c r="D55" s="6"/>
      <c r="E55" s="6"/>
      <c r="F55" s="6"/>
      <c r="G55" s="6"/>
      <c r="H55" s="6"/>
      <c r="I55" s="51">
        <f>SUM(I51:I54)</f>
        <v>578.68999999999994</v>
      </c>
    </row>
    <row r="56" spans="1:14" ht="15.75" customHeight="1" x14ac:dyDescent="0.3">
      <c r="A56" s="92"/>
      <c r="B56" s="92"/>
      <c r="C56" s="92"/>
      <c r="D56" s="92"/>
      <c r="E56" s="92"/>
      <c r="F56" s="92"/>
      <c r="G56" s="92"/>
      <c r="H56" s="92"/>
      <c r="I56" s="92"/>
    </row>
    <row r="57" spans="1:14" ht="15.75" customHeight="1" x14ac:dyDescent="0.3">
      <c r="A57" s="6" t="s">
        <v>100</v>
      </c>
      <c r="B57" s="6"/>
      <c r="C57" s="6"/>
      <c r="D57" s="6"/>
      <c r="E57" s="6"/>
      <c r="F57" s="6"/>
      <c r="G57" s="6"/>
      <c r="H57" s="6"/>
      <c r="I57" s="6"/>
    </row>
    <row r="58" spans="1:14" ht="15.75" customHeight="1" x14ac:dyDescent="0.3">
      <c r="A58" s="6" t="s">
        <v>101</v>
      </c>
      <c r="B58" s="6"/>
      <c r="C58" s="6"/>
      <c r="D58" s="6"/>
      <c r="E58" s="6"/>
      <c r="F58" s="6"/>
      <c r="G58" s="6"/>
      <c r="H58" s="6"/>
      <c r="I58" s="35" t="s">
        <v>62</v>
      </c>
    </row>
    <row r="59" spans="1:14" ht="15.75" customHeight="1" x14ac:dyDescent="0.3">
      <c r="A59" s="33" t="s">
        <v>102</v>
      </c>
      <c r="B59" s="5" t="s">
        <v>103</v>
      </c>
      <c r="C59" s="5"/>
      <c r="D59" s="5"/>
      <c r="E59" s="5"/>
      <c r="F59" s="5"/>
      <c r="G59" s="5"/>
      <c r="H59" s="5"/>
      <c r="I59" s="46">
        <f>I35</f>
        <v>391.6</v>
      </c>
    </row>
    <row r="60" spans="1:14" ht="15.75" customHeight="1" x14ac:dyDescent="0.3">
      <c r="A60" s="33" t="s">
        <v>104</v>
      </c>
      <c r="B60" s="5" t="s">
        <v>105</v>
      </c>
      <c r="C60" s="5"/>
      <c r="D60" s="5"/>
      <c r="E60" s="5"/>
      <c r="F60" s="5"/>
      <c r="G60" s="5"/>
      <c r="H60" s="5"/>
      <c r="I60" s="46">
        <f>I48</f>
        <v>918.73</v>
      </c>
      <c r="N60" s="52"/>
    </row>
    <row r="61" spans="1:14" ht="15.75" customHeight="1" x14ac:dyDescent="0.3">
      <c r="A61" s="33" t="s">
        <v>106</v>
      </c>
      <c r="B61" s="5" t="s">
        <v>107</v>
      </c>
      <c r="C61" s="5"/>
      <c r="D61" s="5"/>
      <c r="E61" s="5"/>
      <c r="F61" s="5"/>
      <c r="G61" s="5"/>
      <c r="H61" s="5"/>
      <c r="I61" s="46">
        <f>I55</f>
        <v>578.68999999999994</v>
      </c>
    </row>
    <row r="62" spans="1:14" ht="15.75" customHeight="1" x14ac:dyDescent="0.3">
      <c r="A62" s="6" t="s">
        <v>108</v>
      </c>
      <c r="B62" s="6"/>
      <c r="C62" s="6"/>
      <c r="D62" s="6"/>
      <c r="E62" s="6"/>
      <c r="F62" s="6"/>
      <c r="G62" s="6"/>
      <c r="H62" s="6"/>
      <c r="I62" s="45">
        <f>SUM(I59:I61)</f>
        <v>1889.02</v>
      </c>
    </row>
    <row r="63" spans="1:14" ht="15.75" customHeight="1" x14ac:dyDescent="0.3">
      <c r="A63" s="93" t="s">
        <v>109</v>
      </c>
      <c r="B63" s="93"/>
      <c r="C63" s="93"/>
      <c r="D63" s="93"/>
      <c r="E63" s="93"/>
      <c r="F63" s="93"/>
      <c r="G63" s="90" t="s">
        <v>78</v>
      </c>
      <c r="H63" s="90"/>
      <c r="I63" s="48">
        <f>I29</f>
        <v>1916.759</v>
      </c>
    </row>
    <row r="64" spans="1:14" ht="15.75" customHeight="1" x14ac:dyDescent="0.3">
      <c r="A64" s="93"/>
      <c r="B64" s="93"/>
      <c r="C64" s="93"/>
      <c r="D64" s="93"/>
      <c r="E64" s="93"/>
      <c r="F64" s="93"/>
      <c r="G64" s="90" t="s">
        <v>110</v>
      </c>
      <c r="H64" s="90"/>
      <c r="I64" s="48">
        <f>I62</f>
        <v>1889.02</v>
      </c>
    </row>
    <row r="65" spans="1:14" ht="15.75" customHeight="1" x14ac:dyDescent="0.3">
      <c r="A65" s="93"/>
      <c r="B65" s="93"/>
      <c r="C65" s="93"/>
      <c r="D65" s="93"/>
      <c r="E65" s="93"/>
      <c r="F65" s="93"/>
      <c r="G65" s="91" t="s">
        <v>80</v>
      </c>
      <c r="H65" s="91"/>
      <c r="I65" s="49">
        <f>SUM(I63:I64)</f>
        <v>3805.779</v>
      </c>
    </row>
    <row r="66" spans="1:14" ht="15.75" customHeight="1" x14ac:dyDescent="0.3">
      <c r="A66" s="6" t="s">
        <v>111</v>
      </c>
      <c r="B66" s="6"/>
      <c r="C66" s="6"/>
      <c r="D66" s="6"/>
      <c r="E66" s="6"/>
      <c r="F66" s="6"/>
      <c r="G66" s="6"/>
      <c r="H66" s="6"/>
      <c r="I66" s="6"/>
    </row>
    <row r="67" spans="1:14" ht="15.75" customHeight="1" x14ac:dyDescent="0.3">
      <c r="A67" s="33">
        <v>3</v>
      </c>
      <c r="B67" s="6" t="s">
        <v>112</v>
      </c>
      <c r="C67" s="6"/>
      <c r="D67" s="6"/>
      <c r="E67" s="6"/>
      <c r="F67" s="6"/>
      <c r="G67" s="6"/>
      <c r="H67" s="35" t="s">
        <v>61</v>
      </c>
      <c r="I67" s="35" t="s">
        <v>62</v>
      </c>
    </row>
    <row r="68" spans="1:14" ht="15.75" customHeight="1" x14ac:dyDescent="0.3">
      <c r="A68" s="33" t="s">
        <v>35</v>
      </c>
      <c r="B68" s="5" t="s">
        <v>113</v>
      </c>
      <c r="C68" s="5"/>
      <c r="D68" s="5"/>
      <c r="E68" s="5"/>
      <c r="F68" s="5"/>
      <c r="G68" s="5"/>
      <c r="H68" s="44">
        <f>ROUND(((1/12)*5%),4)</f>
        <v>4.1999999999999997E-3</v>
      </c>
      <c r="I68" s="46">
        <f>ROUND(H68*$I$65,2)</f>
        <v>15.98</v>
      </c>
    </row>
    <row r="69" spans="1:14" ht="15.75" customHeight="1" x14ac:dyDescent="0.3">
      <c r="A69" s="33" t="s">
        <v>37</v>
      </c>
      <c r="B69" s="5" t="s">
        <v>114</v>
      </c>
      <c r="C69" s="5"/>
      <c r="D69" s="5"/>
      <c r="E69" s="5"/>
      <c r="F69" s="5"/>
      <c r="G69" s="5"/>
      <c r="H69" s="44">
        <f>TRUNC(H68*H47,4)</f>
        <v>2.9999999999999997E-4</v>
      </c>
      <c r="I69" s="46">
        <f>ROUND(H69*$I$65,2)</f>
        <v>1.1399999999999999</v>
      </c>
      <c r="L69" s="53"/>
    </row>
    <row r="70" spans="1:14" ht="15.75" customHeight="1" x14ac:dyDescent="0.3">
      <c r="A70" s="33" t="s">
        <v>40</v>
      </c>
      <c r="B70" s="5" t="s">
        <v>115</v>
      </c>
      <c r="C70" s="5"/>
      <c r="D70" s="5"/>
      <c r="E70" s="5"/>
      <c r="F70" s="5"/>
      <c r="G70" s="5"/>
      <c r="H70" s="44">
        <f>ROUND(((7/30)/12)*95%,4)</f>
        <v>1.8499999999999999E-2</v>
      </c>
      <c r="I70" s="46">
        <f>ROUND(H70*$I$65,2)</f>
        <v>70.41</v>
      </c>
    </row>
    <row r="71" spans="1:14" ht="15.75" customHeight="1" x14ac:dyDescent="0.3">
      <c r="A71" s="54" t="s">
        <v>43</v>
      </c>
      <c r="B71" s="94" t="s">
        <v>116</v>
      </c>
      <c r="C71" s="94"/>
      <c r="D71" s="94"/>
      <c r="E71" s="94"/>
      <c r="F71" s="94"/>
      <c r="G71" s="94"/>
      <c r="H71" s="44">
        <f>ROUND(H70*H48,4)</f>
        <v>7.4000000000000003E-3</v>
      </c>
      <c r="I71" s="46">
        <f>ROUND(H71*$I$65,2)</f>
        <v>28.16</v>
      </c>
      <c r="L71" s="55"/>
    </row>
    <row r="72" spans="1:14" ht="15.75" customHeight="1" x14ac:dyDescent="0.3">
      <c r="A72" s="33" t="s">
        <v>67</v>
      </c>
      <c r="B72" s="5" t="s">
        <v>117</v>
      </c>
      <c r="C72" s="5"/>
      <c r="D72" s="5"/>
      <c r="E72" s="5"/>
      <c r="F72" s="5"/>
      <c r="G72" s="5"/>
      <c r="H72" s="44">
        <v>0.04</v>
      </c>
      <c r="I72" s="46">
        <f>ROUND(H72*$I$65,2)</f>
        <v>152.22999999999999</v>
      </c>
    </row>
    <row r="73" spans="1:14" ht="15.75" customHeight="1" x14ac:dyDescent="0.3">
      <c r="A73" s="6" t="s">
        <v>118</v>
      </c>
      <c r="B73" s="6"/>
      <c r="C73" s="6"/>
      <c r="D73" s="6"/>
      <c r="E73" s="6"/>
      <c r="F73" s="6"/>
      <c r="G73" s="6"/>
      <c r="H73" s="47">
        <f>SUM(H68:H72)</f>
        <v>7.0400000000000004E-2</v>
      </c>
      <c r="I73" s="45">
        <f>SUM(I68:I72)</f>
        <v>267.91999999999996</v>
      </c>
    </row>
    <row r="74" spans="1:14" ht="15.75" customHeight="1" x14ac:dyDescent="0.3">
      <c r="A74" s="95" t="s">
        <v>119</v>
      </c>
      <c r="B74" s="95"/>
      <c r="C74" s="95"/>
      <c r="D74" s="95"/>
      <c r="E74" s="95"/>
      <c r="F74" s="95"/>
      <c r="G74" s="90" t="s">
        <v>78</v>
      </c>
      <c r="H74" s="90"/>
      <c r="I74" s="48">
        <f>I29</f>
        <v>1916.759</v>
      </c>
    </row>
    <row r="75" spans="1:14" ht="15.75" customHeight="1" x14ac:dyDescent="0.3">
      <c r="A75" s="95"/>
      <c r="B75" s="95"/>
      <c r="C75" s="95"/>
      <c r="D75" s="95"/>
      <c r="E75" s="95"/>
      <c r="F75" s="95"/>
      <c r="G75" s="90" t="s">
        <v>110</v>
      </c>
      <c r="H75" s="90"/>
      <c r="I75" s="48">
        <f>I62</f>
        <v>1889.02</v>
      </c>
    </row>
    <row r="76" spans="1:14" ht="15.75" customHeight="1" x14ac:dyDescent="0.3">
      <c r="A76" s="95"/>
      <c r="B76" s="95"/>
      <c r="C76" s="95"/>
      <c r="D76" s="95"/>
      <c r="E76" s="95"/>
      <c r="F76" s="95"/>
      <c r="G76" s="90" t="s">
        <v>120</v>
      </c>
      <c r="H76" s="90"/>
      <c r="I76" s="48">
        <f>I73</f>
        <v>267.91999999999996</v>
      </c>
      <c r="N76" s="56"/>
    </row>
    <row r="77" spans="1:14" ht="15.75" customHeight="1" x14ac:dyDescent="0.3">
      <c r="A77" s="95"/>
      <c r="B77" s="95"/>
      <c r="C77" s="95"/>
      <c r="D77" s="95"/>
      <c r="E77" s="95"/>
      <c r="F77" s="95"/>
      <c r="G77" s="91" t="s">
        <v>80</v>
      </c>
      <c r="H77" s="91"/>
      <c r="I77" s="49">
        <f>SUM(I74:I76)</f>
        <v>4073.6990000000001</v>
      </c>
    </row>
    <row r="78" spans="1:14" ht="15.75" customHeight="1" x14ac:dyDescent="0.3">
      <c r="A78" s="6" t="s">
        <v>121</v>
      </c>
      <c r="B78" s="6"/>
      <c r="C78" s="6"/>
      <c r="D78" s="6"/>
      <c r="E78" s="6"/>
      <c r="F78" s="6"/>
      <c r="G78" s="6"/>
      <c r="H78" s="6"/>
      <c r="I78" s="6"/>
    </row>
    <row r="79" spans="1:14" ht="15.75" customHeight="1" x14ac:dyDescent="0.3">
      <c r="A79" s="6" t="s">
        <v>122</v>
      </c>
      <c r="B79" s="6"/>
      <c r="C79" s="6"/>
      <c r="D79" s="6"/>
      <c r="E79" s="6"/>
      <c r="F79" s="6"/>
      <c r="G79" s="6"/>
      <c r="H79" s="35" t="s">
        <v>61</v>
      </c>
      <c r="I79" s="35" t="s">
        <v>62</v>
      </c>
    </row>
    <row r="80" spans="1:14" ht="15.75" customHeight="1" x14ac:dyDescent="0.3">
      <c r="A80" s="33" t="s">
        <v>35</v>
      </c>
      <c r="B80" s="5" t="s">
        <v>123</v>
      </c>
      <c r="C80" s="5"/>
      <c r="D80" s="5"/>
      <c r="E80" s="5"/>
      <c r="F80" s="5"/>
      <c r="G80" s="5"/>
      <c r="H80" s="44">
        <v>0</v>
      </c>
      <c r="I80" s="46">
        <f t="shared" ref="I80:I85" si="1">ROUND(H80*$I$77,2)</f>
        <v>0</v>
      </c>
    </row>
    <row r="81" spans="1:12" ht="15.75" customHeight="1" x14ac:dyDescent="0.3">
      <c r="A81" s="33" t="s">
        <v>37</v>
      </c>
      <c r="B81" s="5" t="s">
        <v>124</v>
      </c>
      <c r="C81" s="5"/>
      <c r="D81" s="5"/>
      <c r="E81" s="5"/>
      <c r="F81" s="5"/>
      <c r="G81" s="5"/>
      <c r="H81" s="44">
        <f>ROUND((2/30)/12,4)</f>
        <v>5.5999999999999999E-3</v>
      </c>
      <c r="I81" s="46">
        <f t="shared" si="1"/>
        <v>22.81</v>
      </c>
      <c r="L81" s="56"/>
    </row>
    <row r="82" spans="1:12" ht="15.75" customHeight="1" x14ac:dyDescent="0.3">
      <c r="A82" s="33" t="s">
        <v>40</v>
      </c>
      <c r="B82" s="5" t="s">
        <v>125</v>
      </c>
      <c r="C82" s="5"/>
      <c r="D82" s="5"/>
      <c r="E82" s="5"/>
      <c r="F82" s="5"/>
      <c r="G82" s="5"/>
      <c r="H82" s="44">
        <f>ROUND(((5/30)/12)*2%,4)</f>
        <v>2.9999999999999997E-4</v>
      </c>
      <c r="I82" s="46">
        <f t="shared" si="1"/>
        <v>1.22</v>
      </c>
      <c r="K82" s="56"/>
    </row>
    <row r="83" spans="1:12" ht="15.75" customHeight="1" x14ac:dyDescent="0.3">
      <c r="A83" s="33" t="s">
        <v>43</v>
      </c>
      <c r="B83" s="5" t="s">
        <v>126</v>
      </c>
      <c r="C83" s="5"/>
      <c r="D83" s="5"/>
      <c r="E83" s="5"/>
      <c r="F83" s="5"/>
      <c r="G83" s="5"/>
      <c r="H83" s="44">
        <f>ROUND(((15/30)/12)*8%,4)</f>
        <v>3.3E-3</v>
      </c>
      <c r="I83" s="46">
        <f t="shared" si="1"/>
        <v>13.44</v>
      </c>
    </row>
    <row r="84" spans="1:12" ht="15.75" customHeight="1" x14ac:dyDescent="0.3">
      <c r="A84" s="33" t="s">
        <v>67</v>
      </c>
      <c r="B84" s="5" t="s">
        <v>127</v>
      </c>
      <c r="C84" s="5"/>
      <c r="D84" s="5"/>
      <c r="E84" s="5"/>
      <c r="F84" s="5"/>
      <c r="G84" s="5"/>
      <c r="H84" s="44">
        <f>ROUND(((1+1/3)/12*4/12)*2%,4)</f>
        <v>6.9999999999999999E-4</v>
      </c>
      <c r="I84" s="46">
        <f t="shared" si="1"/>
        <v>2.85</v>
      </c>
    </row>
    <row r="85" spans="1:12" ht="15.75" customHeight="1" x14ac:dyDescent="0.3">
      <c r="A85" s="33" t="s">
        <v>69</v>
      </c>
      <c r="B85" s="5" t="s">
        <v>128</v>
      </c>
      <c r="C85" s="5"/>
      <c r="D85" s="5"/>
      <c r="E85" s="5"/>
      <c r="F85" s="5"/>
      <c r="G85" s="5"/>
      <c r="H85" s="44">
        <v>0</v>
      </c>
      <c r="I85" s="46">
        <f t="shared" si="1"/>
        <v>0</v>
      </c>
    </row>
    <row r="86" spans="1:12" ht="15.75" customHeight="1" x14ac:dyDescent="0.3">
      <c r="A86" s="6" t="s">
        <v>129</v>
      </c>
      <c r="B86" s="6"/>
      <c r="C86" s="6"/>
      <c r="D86" s="6"/>
      <c r="E86" s="6"/>
      <c r="F86" s="6"/>
      <c r="G86" s="6"/>
      <c r="H86" s="47">
        <f>SUM(H80:H85)</f>
        <v>9.8999999999999991E-3</v>
      </c>
      <c r="I86" s="45">
        <f>SUM(I80:I85)</f>
        <v>40.32</v>
      </c>
    </row>
    <row r="87" spans="1:12" ht="15.75" customHeight="1" x14ac:dyDescent="0.3">
      <c r="A87" s="92"/>
      <c r="B87" s="92"/>
      <c r="C87" s="92"/>
      <c r="D87" s="92"/>
      <c r="E87" s="92"/>
      <c r="F87" s="92"/>
      <c r="G87" s="92"/>
      <c r="H87" s="92"/>
      <c r="I87" s="92"/>
    </row>
    <row r="88" spans="1:12" ht="15.75" customHeight="1" x14ac:dyDescent="0.3">
      <c r="A88" s="6" t="s">
        <v>130</v>
      </c>
      <c r="B88" s="6"/>
      <c r="C88" s="6"/>
      <c r="D88" s="6"/>
      <c r="E88" s="6"/>
      <c r="F88" s="6"/>
      <c r="G88" s="6"/>
      <c r="H88" s="35" t="s">
        <v>61</v>
      </c>
      <c r="I88" s="35" t="s">
        <v>62</v>
      </c>
    </row>
    <row r="89" spans="1:12" ht="15.75" customHeight="1" x14ac:dyDescent="0.3">
      <c r="A89" s="33" t="s">
        <v>35</v>
      </c>
      <c r="B89" s="5" t="s">
        <v>131</v>
      </c>
      <c r="C89" s="5"/>
      <c r="D89" s="5"/>
      <c r="E89" s="5"/>
      <c r="F89" s="5"/>
      <c r="G89" s="5"/>
      <c r="H89" s="44">
        <v>0</v>
      </c>
      <c r="I89" s="46">
        <f>I29*H89</f>
        <v>0</v>
      </c>
    </row>
    <row r="90" spans="1:12" ht="15.75" customHeight="1" x14ac:dyDescent="0.3">
      <c r="A90" s="6" t="s">
        <v>132</v>
      </c>
      <c r="B90" s="6"/>
      <c r="C90" s="6"/>
      <c r="D90" s="6"/>
      <c r="E90" s="6"/>
      <c r="F90" s="6"/>
      <c r="G90" s="6"/>
      <c r="H90" s="47">
        <f>H89</f>
        <v>0</v>
      </c>
      <c r="I90" s="45">
        <f>I89</f>
        <v>0</v>
      </c>
    </row>
    <row r="91" spans="1:12" ht="15.75" customHeight="1" x14ac:dyDescent="0.3">
      <c r="A91" s="92"/>
      <c r="B91" s="92"/>
      <c r="C91" s="92"/>
      <c r="D91" s="92"/>
      <c r="E91" s="92"/>
      <c r="F91" s="92"/>
      <c r="G91" s="92"/>
      <c r="H91" s="92"/>
      <c r="I91" s="92"/>
    </row>
    <row r="92" spans="1:12" ht="15.75" customHeight="1" x14ac:dyDescent="0.3">
      <c r="A92" s="6" t="s">
        <v>133</v>
      </c>
      <c r="B92" s="6"/>
      <c r="C92" s="6"/>
      <c r="D92" s="6"/>
      <c r="E92" s="6"/>
      <c r="F92" s="6"/>
      <c r="G92" s="6"/>
      <c r="H92" s="6"/>
      <c r="I92" s="6"/>
    </row>
    <row r="93" spans="1:12" ht="15.75" customHeight="1" x14ac:dyDescent="0.3">
      <c r="A93" s="6" t="s">
        <v>134</v>
      </c>
      <c r="B93" s="6"/>
      <c r="C93" s="6"/>
      <c r="D93" s="6"/>
      <c r="E93" s="6"/>
      <c r="F93" s="6"/>
      <c r="G93" s="6"/>
      <c r="H93" s="6"/>
      <c r="I93" s="35" t="s">
        <v>62</v>
      </c>
    </row>
    <row r="94" spans="1:12" ht="15.75" customHeight="1" x14ac:dyDescent="0.3">
      <c r="A94" s="33" t="s">
        <v>135</v>
      </c>
      <c r="B94" s="5" t="s">
        <v>136</v>
      </c>
      <c r="C94" s="5"/>
      <c r="D94" s="5"/>
      <c r="E94" s="5"/>
      <c r="F94" s="5"/>
      <c r="G94" s="5"/>
      <c r="H94" s="5"/>
      <c r="I94" s="46">
        <f>I86</f>
        <v>40.32</v>
      </c>
    </row>
    <row r="95" spans="1:12" ht="15.75" customHeight="1" x14ac:dyDescent="0.3">
      <c r="A95" s="33" t="s">
        <v>137</v>
      </c>
      <c r="B95" s="5" t="s">
        <v>138</v>
      </c>
      <c r="C95" s="5"/>
      <c r="D95" s="5"/>
      <c r="E95" s="5"/>
      <c r="F95" s="5"/>
      <c r="G95" s="5"/>
      <c r="H95" s="5"/>
      <c r="I95" s="46">
        <f>I90</f>
        <v>0</v>
      </c>
    </row>
    <row r="96" spans="1:12" ht="15.75" customHeight="1" x14ac:dyDescent="0.3">
      <c r="A96" s="6" t="s">
        <v>139</v>
      </c>
      <c r="B96" s="6"/>
      <c r="C96" s="6"/>
      <c r="D96" s="6"/>
      <c r="E96" s="6"/>
      <c r="F96" s="6"/>
      <c r="G96" s="6"/>
      <c r="H96" s="6"/>
      <c r="I96" s="45">
        <f>SUM(I94:I95)</f>
        <v>40.32</v>
      </c>
    </row>
    <row r="97" spans="1:9" ht="15.75" customHeight="1" x14ac:dyDescent="0.3">
      <c r="A97" s="92"/>
      <c r="B97" s="92"/>
      <c r="C97" s="92"/>
      <c r="D97" s="92"/>
      <c r="E97" s="92"/>
      <c r="F97" s="92"/>
      <c r="G97" s="92"/>
      <c r="H97" s="92"/>
      <c r="I97" s="92"/>
    </row>
    <row r="98" spans="1:9" ht="15.75" customHeight="1" x14ac:dyDescent="0.3">
      <c r="A98" s="6" t="s">
        <v>140</v>
      </c>
      <c r="B98" s="6"/>
      <c r="C98" s="6"/>
      <c r="D98" s="6"/>
      <c r="E98" s="6"/>
      <c r="F98" s="6"/>
      <c r="G98" s="6"/>
      <c r="H98" s="6"/>
      <c r="I98" s="6"/>
    </row>
    <row r="99" spans="1:9" ht="15.75" customHeight="1" x14ac:dyDescent="0.3">
      <c r="A99" s="35">
        <v>5</v>
      </c>
      <c r="B99" s="6" t="s">
        <v>141</v>
      </c>
      <c r="C99" s="6"/>
      <c r="D99" s="6"/>
      <c r="E99" s="6"/>
      <c r="F99" s="6"/>
      <c r="G99" s="6"/>
      <c r="H99" s="35"/>
      <c r="I99" s="35" t="s">
        <v>62</v>
      </c>
    </row>
    <row r="100" spans="1:9" ht="15.75" customHeight="1" x14ac:dyDescent="0.3">
      <c r="A100" s="57" t="s">
        <v>35</v>
      </c>
      <c r="B100" s="87" t="s">
        <v>142</v>
      </c>
      <c r="C100" s="87"/>
      <c r="D100" s="87"/>
      <c r="E100" s="87"/>
      <c r="F100" s="87"/>
      <c r="G100" s="87"/>
      <c r="H100" s="58" t="s">
        <v>96</v>
      </c>
      <c r="I100" s="46">
        <v>0</v>
      </c>
    </row>
    <row r="101" spans="1:9" ht="15.75" customHeight="1" x14ac:dyDescent="0.3">
      <c r="A101" s="57" t="s">
        <v>37</v>
      </c>
      <c r="B101" s="87" t="s">
        <v>143</v>
      </c>
      <c r="C101" s="87"/>
      <c r="D101" s="87"/>
      <c r="E101" s="87"/>
      <c r="F101" s="87"/>
      <c r="G101" s="87"/>
      <c r="H101" s="58" t="s">
        <v>96</v>
      </c>
      <c r="I101" s="59">
        <f>EPIS!F12</f>
        <v>69.444444444444443</v>
      </c>
    </row>
    <row r="102" spans="1:9" ht="15.75" customHeight="1" x14ac:dyDescent="0.3">
      <c r="A102" s="57" t="s">
        <v>40</v>
      </c>
      <c r="B102" s="87" t="s">
        <v>144</v>
      </c>
      <c r="C102" s="87"/>
      <c r="D102" s="87"/>
      <c r="E102" s="87"/>
      <c r="F102" s="87"/>
      <c r="G102" s="87"/>
      <c r="H102" s="58" t="s">
        <v>96</v>
      </c>
      <c r="I102" s="59">
        <f>UNIFORMES!F12</f>
        <v>105.6588888888889</v>
      </c>
    </row>
    <row r="103" spans="1:9" ht="15.75" customHeight="1" x14ac:dyDescent="0.3">
      <c r="A103" s="57" t="s">
        <v>43</v>
      </c>
      <c r="B103" s="87" t="s">
        <v>145</v>
      </c>
      <c r="C103" s="87"/>
      <c r="D103" s="87"/>
      <c r="E103" s="87"/>
      <c r="F103" s="87"/>
      <c r="G103" s="87"/>
      <c r="H103" s="60" t="s">
        <v>96</v>
      </c>
      <c r="I103" s="46">
        <f>'FERRAMENTAS E EQUIPAMENTOS'!F16</f>
        <v>70.967777777777769</v>
      </c>
    </row>
    <row r="104" spans="1:9" ht="15.75" customHeight="1" x14ac:dyDescent="0.3">
      <c r="A104" s="6" t="s">
        <v>146</v>
      </c>
      <c r="B104" s="6"/>
      <c r="C104" s="6"/>
      <c r="D104" s="6"/>
      <c r="E104" s="6"/>
      <c r="F104" s="6"/>
      <c r="G104" s="6"/>
      <c r="H104" s="47" t="s">
        <v>96</v>
      </c>
      <c r="I104" s="45">
        <f>SUM(I100:I103)</f>
        <v>246.07111111111112</v>
      </c>
    </row>
    <row r="105" spans="1:9" ht="15.75" customHeight="1" x14ac:dyDescent="0.3">
      <c r="A105" s="95" t="s">
        <v>147</v>
      </c>
      <c r="B105" s="95"/>
      <c r="C105" s="95"/>
      <c r="D105" s="95"/>
      <c r="E105" s="95"/>
      <c r="F105" s="95"/>
      <c r="G105" s="90" t="s">
        <v>78</v>
      </c>
      <c r="H105" s="90"/>
      <c r="I105" s="48">
        <f>I29</f>
        <v>1916.759</v>
      </c>
    </row>
    <row r="106" spans="1:9" ht="15.75" customHeight="1" x14ac:dyDescent="0.3">
      <c r="A106" s="95"/>
      <c r="B106" s="95"/>
      <c r="C106" s="95"/>
      <c r="D106" s="95"/>
      <c r="E106" s="95"/>
      <c r="F106" s="95"/>
      <c r="G106" s="90" t="s">
        <v>110</v>
      </c>
      <c r="H106" s="90"/>
      <c r="I106" s="48">
        <f>I62</f>
        <v>1889.02</v>
      </c>
    </row>
    <row r="107" spans="1:9" ht="15.75" customHeight="1" x14ac:dyDescent="0.3">
      <c r="A107" s="95"/>
      <c r="B107" s="95"/>
      <c r="C107" s="95"/>
      <c r="D107" s="95"/>
      <c r="E107" s="95"/>
      <c r="F107" s="95"/>
      <c r="G107" s="90" t="s">
        <v>120</v>
      </c>
      <c r="H107" s="90"/>
      <c r="I107" s="48">
        <f>I73</f>
        <v>267.91999999999996</v>
      </c>
    </row>
    <row r="108" spans="1:9" ht="15.75" customHeight="1" x14ac:dyDescent="0.3">
      <c r="A108" s="95"/>
      <c r="B108" s="95"/>
      <c r="C108" s="95"/>
      <c r="D108" s="95"/>
      <c r="E108" s="95"/>
      <c r="F108" s="95"/>
      <c r="G108" s="90" t="s">
        <v>148</v>
      </c>
      <c r="H108" s="90"/>
      <c r="I108" s="48">
        <f>I96</f>
        <v>40.32</v>
      </c>
    </row>
    <row r="109" spans="1:9" ht="15.75" customHeight="1" x14ac:dyDescent="0.3">
      <c r="A109" s="95"/>
      <c r="B109" s="95"/>
      <c r="C109" s="95"/>
      <c r="D109" s="95"/>
      <c r="E109" s="95"/>
      <c r="F109" s="95"/>
      <c r="G109" s="90" t="s">
        <v>149</v>
      </c>
      <c r="H109" s="90"/>
      <c r="I109" s="48">
        <f>I104</f>
        <v>246.07111111111112</v>
      </c>
    </row>
    <row r="110" spans="1:9" ht="15.75" customHeight="1" x14ac:dyDescent="0.3">
      <c r="A110" s="95"/>
      <c r="B110" s="95"/>
      <c r="C110" s="95"/>
      <c r="D110" s="95"/>
      <c r="E110" s="95"/>
      <c r="F110" s="95"/>
      <c r="G110" s="91" t="s">
        <v>80</v>
      </c>
      <c r="H110" s="91"/>
      <c r="I110" s="49">
        <f>SUM(I105:I109)</f>
        <v>4360.0901111111116</v>
      </c>
    </row>
    <row r="111" spans="1:9" ht="15.75" customHeight="1" x14ac:dyDescent="0.3">
      <c r="A111" s="6" t="s">
        <v>150</v>
      </c>
      <c r="B111" s="6"/>
      <c r="C111" s="6"/>
      <c r="D111" s="6"/>
      <c r="E111" s="6"/>
      <c r="F111" s="6"/>
      <c r="G111" s="6"/>
      <c r="H111" s="6"/>
      <c r="I111" s="6"/>
    </row>
    <row r="112" spans="1:9" ht="15.75" customHeight="1" x14ac:dyDescent="0.3">
      <c r="A112" s="35">
        <v>6</v>
      </c>
      <c r="B112" s="6" t="s">
        <v>151</v>
      </c>
      <c r="C112" s="6"/>
      <c r="D112" s="6"/>
      <c r="E112" s="6"/>
      <c r="F112" s="6"/>
      <c r="G112" s="6"/>
      <c r="H112" s="35" t="s">
        <v>61</v>
      </c>
      <c r="I112" s="35" t="s">
        <v>62</v>
      </c>
    </row>
    <row r="113" spans="1:9" ht="15.75" customHeight="1" x14ac:dyDescent="0.3">
      <c r="A113" s="33" t="s">
        <v>35</v>
      </c>
      <c r="B113" s="5" t="s">
        <v>152</v>
      </c>
      <c r="C113" s="5"/>
      <c r="D113" s="5"/>
      <c r="E113" s="5"/>
      <c r="F113" s="5"/>
      <c r="G113" s="5"/>
      <c r="H113" s="61">
        <v>0.05</v>
      </c>
      <c r="I113" s="46">
        <f>ROUND(H113*I110,2)</f>
        <v>218</v>
      </c>
    </row>
    <row r="114" spans="1:9" ht="15.75" customHeight="1" x14ac:dyDescent="0.3">
      <c r="A114" s="33" t="s">
        <v>37</v>
      </c>
      <c r="B114" s="5" t="s">
        <v>153</v>
      </c>
      <c r="C114" s="5"/>
      <c r="D114" s="5"/>
      <c r="E114" s="5"/>
      <c r="F114" s="5"/>
      <c r="G114" s="5"/>
      <c r="H114" s="61">
        <v>0.1</v>
      </c>
      <c r="I114" s="46">
        <f>ROUND(H114*(I110+I113),2)</f>
        <v>457.81</v>
      </c>
    </row>
    <row r="115" spans="1:9" ht="15.75" customHeight="1" x14ac:dyDescent="0.3">
      <c r="A115" s="33" t="s">
        <v>40</v>
      </c>
      <c r="B115" s="96" t="s">
        <v>154</v>
      </c>
      <c r="C115" s="96"/>
      <c r="D115" s="96"/>
      <c r="E115" s="96"/>
      <c r="F115" s="96"/>
      <c r="G115" s="96"/>
      <c r="H115" s="44"/>
      <c r="I115" s="62"/>
    </row>
    <row r="116" spans="1:9" ht="15.75" customHeight="1" x14ac:dyDescent="0.3">
      <c r="A116" s="33" t="s">
        <v>155</v>
      </c>
      <c r="B116" s="5" t="s">
        <v>156</v>
      </c>
      <c r="C116" s="5"/>
      <c r="D116" s="5"/>
      <c r="E116" s="5"/>
      <c r="F116" s="5"/>
      <c r="G116" s="5"/>
      <c r="H116" s="61">
        <v>1.6500000000000001E-2</v>
      </c>
      <c r="I116" s="46">
        <f>ROUND($I$126*H116,2)</f>
        <v>96.9</v>
      </c>
    </row>
    <row r="117" spans="1:9" ht="15.75" customHeight="1" x14ac:dyDescent="0.3">
      <c r="A117" s="33" t="s">
        <v>157</v>
      </c>
      <c r="B117" s="5" t="s">
        <v>158</v>
      </c>
      <c r="C117" s="5"/>
      <c r="D117" s="5"/>
      <c r="E117" s="5"/>
      <c r="F117" s="5"/>
      <c r="G117" s="5"/>
      <c r="H117" s="61">
        <v>7.5999999999999998E-2</v>
      </c>
      <c r="I117" s="46">
        <f>ROUND($I$126*H117,2)</f>
        <v>446.33</v>
      </c>
    </row>
    <row r="118" spans="1:9" ht="15.75" customHeight="1" x14ac:dyDescent="0.3">
      <c r="A118" s="33" t="s">
        <v>159</v>
      </c>
      <c r="B118" s="5" t="s">
        <v>160</v>
      </c>
      <c r="C118" s="5"/>
      <c r="D118" s="5"/>
      <c r="E118" s="5"/>
      <c r="F118" s="5"/>
      <c r="G118" s="5"/>
      <c r="H118" s="61">
        <v>0.05</v>
      </c>
      <c r="I118" s="46">
        <f>ROUND($I$126*H118,2)</f>
        <v>293.64</v>
      </c>
    </row>
    <row r="119" spans="1:9" ht="15.75" customHeight="1" x14ac:dyDescent="0.3">
      <c r="A119" s="6" t="s">
        <v>161</v>
      </c>
      <c r="B119" s="6"/>
      <c r="C119" s="6"/>
      <c r="D119" s="6"/>
      <c r="E119" s="6"/>
      <c r="F119" s="6"/>
      <c r="G119" s="6"/>
      <c r="H119" s="63">
        <f>SUM(H113:H118)</f>
        <v>0.29250000000000004</v>
      </c>
      <c r="I119" s="45">
        <f>SUM(I113:I118)</f>
        <v>1512.6799999999998</v>
      </c>
    </row>
    <row r="120" spans="1:9" ht="15.75" customHeight="1" x14ac:dyDescent="0.3">
      <c r="A120" s="64"/>
      <c r="B120" s="97"/>
      <c r="C120" s="97"/>
      <c r="D120" s="97"/>
      <c r="E120" s="97"/>
      <c r="F120" s="97"/>
      <c r="G120" s="97"/>
      <c r="H120" s="97"/>
      <c r="I120" s="97"/>
    </row>
    <row r="121" spans="1:9" ht="15.75" customHeight="1" x14ac:dyDescent="0.3">
      <c r="A121" s="65" t="s">
        <v>162</v>
      </c>
      <c r="B121" s="98" t="s">
        <v>163</v>
      </c>
      <c r="C121" s="98"/>
      <c r="D121" s="98"/>
      <c r="E121" s="98"/>
      <c r="F121" s="98"/>
      <c r="G121" s="98"/>
      <c r="H121" s="67">
        <f>SUM(H116+H117+H118)</f>
        <v>0.14250000000000002</v>
      </c>
      <c r="I121" s="68"/>
    </row>
    <row r="122" spans="1:9" ht="15.75" customHeight="1" x14ac:dyDescent="0.3">
      <c r="A122" s="65"/>
      <c r="B122" s="98">
        <v>100</v>
      </c>
      <c r="C122" s="98"/>
      <c r="D122" s="98"/>
      <c r="E122" s="98"/>
      <c r="F122" s="98"/>
      <c r="G122" s="98"/>
      <c r="H122" s="67"/>
      <c r="I122" s="68"/>
    </row>
    <row r="123" spans="1:9" ht="15.75" customHeight="1" x14ac:dyDescent="0.3">
      <c r="A123" s="69"/>
      <c r="B123" s="66"/>
      <c r="C123" s="66"/>
      <c r="D123" s="66"/>
      <c r="E123" s="66"/>
      <c r="F123" s="66"/>
      <c r="G123" s="66"/>
      <c r="H123" s="67"/>
      <c r="I123" s="68"/>
    </row>
    <row r="124" spans="1:9" ht="15.75" customHeight="1" x14ac:dyDescent="0.3">
      <c r="A124" s="65" t="s">
        <v>164</v>
      </c>
      <c r="B124" s="98" t="s">
        <v>165</v>
      </c>
      <c r="C124" s="98"/>
      <c r="D124" s="98"/>
      <c r="E124" s="98"/>
      <c r="F124" s="98"/>
      <c r="G124" s="98"/>
      <c r="H124" s="67"/>
      <c r="I124" s="68">
        <f>I110+I113+I114</f>
        <v>5035.900111111112</v>
      </c>
    </row>
    <row r="125" spans="1:9" ht="15.75" customHeight="1" x14ac:dyDescent="0.3">
      <c r="A125" s="65"/>
      <c r="B125" s="66"/>
      <c r="C125" s="66"/>
      <c r="D125" s="66"/>
      <c r="E125" s="66"/>
      <c r="F125" s="66"/>
      <c r="G125" s="66"/>
      <c r="H125" s="67"/>
      <c r="I125" s="68"/>
    </row>
    <row r="126" spans="1:9" ht="15.75" customHeight="1" x14ac:dyDescent="0.3">
      <c r="A126" s="65" t="s">
        <v>166</v>
      </c>
      <c r="B126" s="98" t="s">
        <v>167</v>
      </c>
      <c r="C126" s="98"/>
      <c r="D126" s="98"/>
      <c r="E126" s="98"/>
      <c r="F126" s="98"/>
      <c r="G126" s="98"/>
      <c r="H126" s="67"/>
      <c r="I126" s="68">
        <f>ROUND(I124/(1-H121),2)</f>
        <v>5872.77</v>
      </c>
    </row>
    <row r="127" spans="1:9" ht="15.75" customHeight="1" x14ac:dyDescent="0.3">
      <c r="A127" s="65"/>
      <c r="B127" s="66"/>
      <c r="C127" s="66"/>
      <c r="D127" s="66"/>
      <c r="E127" s="66"/>
      <c r="F127" s="66"/>
      <c r="G127" s="66"/>
      <c r="H127" s="67"/>
      <c r="I127" s="68"/>
    </row>
    <row r="128" spans="1:9" ht="15.75" customHeight="1" x14ac:dyDescent="0.3">
      <c r="A128" s="65"/>
      <c r="B128" s="98" t="s">
        <v>168</v>
      </c>
      <c r="C128" s="98"/>
      <c r="D128" s="98"/>
      <c r="E128" s="98"/>
      <c r="F128" s="98"/>
      <c r="G128" s="98"/>
      <c r="H128" s="67"/>
      <c r="I128" s="68">
        <f>I126-I124</f>
        <v>836.86988888888845</v>
      </c>
    </row>
    <row r="129" spans="1:9" ht="15.75" customHeight="1" x14ac:dyDescent="0.3">
      <c r="A129" s="64"/>
      <c r="B129" s="70"/>
      <c r="C129" s="70"/>
      <c r="D129" s="70"/>
      <c r="E129" s="70"/>
      <c r="F129" s="70"/>
      <c r="G129" s="70"/>
      <c r="H129" s="70"/>
      <c r="I129" s="71"/>
    </row>
    <row r="130" spans="1:9" ht="15.75" customHeight="1" x14ac:dyDescent="0.3">
      <c r="A130" s="6" t="s">
        <v>169</v>
      </c>
      <c r="B130" s="6"/>
      <c r="C130" s="6"/>
      <c r="D130" s="6"/>
      <c r="E130" s="6"/>
      <c r="F130" s="6"/>
      <c r="G130" s="6"/>
      <c r="H130" s="6"/>
      <c r="I130" s="6"/>
    </row>
    <row r="131" spans="1:9" ht="15.75" customHeight="1" x14ac:dyDescent="0.3">
      <c r="A131" s="6" t="s">
        <v>170</v>
      </c>
      <c r="B131" s="6"/>
      <c r="C131" s="6"/>
      <c r="D131" s="6"/>
      <c r="E131" s="6"/>
      <c r="F131" s="6"/>
      <c r="G131" s="6"/>
      <c r="H131" s="6"/>
      <c r="I131" s="35" t="s">
        <v>62</v>
      </c>
    </row>
    <row r="132" spans="1:9" ht="15.75" customHeight="1" x14ac:dyDescent="0.3">
      <c r="A132" s="34" t="s">
        <v>35</v>
      </c>
      <c r="B132" s="5" t="str">
        <f>A21</f>
        <v>MÓDULO 1 - COMPOSIÇÃO DA REMUNERAÇÃO</v>
      </c>
      <c r="C132" s="5"/>
      <c r="D132" s="5"/>
      <c r="E132" s="5"/>
      <c r="F132" s="5"/>
      <c r="G132" s="5"/>
      <c r="H132" s="5"/>
      <c r="I132" s="72">
        <f>I29</f>
        <v>1916.759</v>
      </c>
    </row>
    <row r="133" spans="1:9" ht="15.75" customHeight="1" x14ac:dyDescent="0.3">
      <c r="A133" s="34" t="s">
        <v>37</v>
      </c>
      <c r="B133" s="5" t="str">
        <f>A31</f>
        <v>MÓDULO 2 – ENCARGOS E BENEFÍCIOS ANUAIS, MENSAIS E DIÁRIOS</v>
      </c>
      <c r="C133" s="5"/>
      <c r="D133" s="5"/>
      <c r="E133" s="5"/>
      <c r="F133" s="5"/>
      <c r="G133" s="5"/>
      <c r="H133" s="5"/>
      <c r="I133" s="72">
        <f>I62</f>
        <v>1889.02</v>
      </c>
    </row>
    <row r="134" spans="1:9" ht="15.75" customHeight="1" x14ac:dyDescent="0.3">
      <c r="A134" s="34" t="s">
        <v>40</v>
      </c>
      <c r="B134" s="5" t="str">
        <f>A66</f>
        <v>MÓDULO 3 – PROVISÃO PARA RESCISÃO</v>
      </c>
      <c r="C134" s="5"/>
      <c r="D134" s="5"/>
      <c r="E134" s="5"/>
      <c r="F134" s="5"/>
      <c r="G134" s="5"/>
      <c r="H134" s="5"/>
      <c r="I134" s="72">
        <f>I73</f>
        <v>267.91999999999996</v>
      </c>
    </row>
    <row r="135" spans="1:9" ht="15.75" customHeight="1" x14ac:dyDescent="0.3">
      <c r="A135" s="34" t="s">
        <v>43</v>
      </c>
      <c r="B135" s="5" t="str">
        <f>A78</f>
        <v>MÓDULO 4 – CUSTO DE REPOSIÇÃO DO PROFISSIONAL AUSENTE</v>
      </c>
      <c r="C135" s="5"/>
      <c r="D135" s="5"/>
      <c r="E135" s="5"/>
      <c r="F135" s="5"/>
      <c r="G135" s="5"/>
      <c r="H135" s="5"/>
      <c r="I135" s="72">
        <f>I96</f>
        <v>40.32</v>
      </c>
    </row>
    <row r="136" spans="1:9" ht="15.75" customHeight="1" x14ac:dyDescent="0.3">
      <c r="A136" s="34" t="s">
        <v>67</v>
      </c>
      <c r="B136" s="5" t="str">
        <f>A98</f>
        <v>MÓDULO 5 – INSUMOS DIVERSOS</v>
      </c>
      <c r="C136" s="5"/>
      <c r="D136" s="5"/>
      <c r="E136" s="5"/>
      <c r="F136" s="5"/>
      <c r="G136" s="5"/>
      <c r="H136" s="5"/>
      <c r="I136" s="72">
        <f>I104</f>
        <v>246.07111111111112</v>
      </c>
    </row>
    <row r="137" spans="1:9" ht="15.75" customHeight="1" x14ac:dyDescent="0.3">
      <c r="A137" s="6" t="s">
        <v>171</v>
      </c>
      <c r="B137" s="6"/>
      <c r="C137" s="6"/>
      <c r="D137" s="6"/>
      <c r="E137" s="6"/>
      <c r="F137" s="6"/>
      <c r="G137" s="6"/>
      <c r="H137" s="6"/>
      <c r="I137" s="45">
        <f>SUM(I132:I136)</f>
        <v>4360.0901111111116</v>
      </c>
    </row>
    <row r="138" spans="1:9" ht="15.75" customHeight="1" x14ac:dyDescent="0.3">
      <c r="A138" s="34" t="s">
        <v>69</v>
      </c>
      <c r="B138" s="5" t="str">
        <f>A111</f>
        <v>MÓDULO 6 – CUSTOS INDIRETOS, TRIBUTOS E LUCRO</v>
      </c>
      <c r="C138" s="5"/>
      <c r="D138" s="5"/>
      <c r="E138" s="5"/>
      <c r="F138" s="5"/>
      <c r="G138" s="5"/>
      <c r="H138" s="5"/>
      <c r="I138" s="72">
        <f>I119</f>
        <v>1512.6799999999998</v>
      </c>
    </row>
    <row r="139" spans="1:9" ht="15.75" customHeight="1" x14ac:dyDescent="0.3">
      <c r="A139" s="6" t="s">
        <v>172</v>
      </c>
      <c r="B139" s="6"/>
      <c r="C139" s="6"/>
      <c r="D139" s="6"/>
      <c r="E139" s="6"/>
      <c r="F139" s="6"/>
      <c r="G139" s="6"/>
      <c r="H139" s="6"/>
      <c r="I139" s="45">
        <f>SUM(I137:I138)</f>
        <v>5872.770111111111</v>
      </c>
    </row>
    <row r="140" spans="1:9" ht="15.75" customHeight="1" x14ac:dyDescent="0.3"/>
    <row r="141" spans="1:9" ht="15.75" customHeight="1" x14ac:dyDescent="0.3"/>
    <row r="142" spans="1:9" ht="15.75" customHeight="1" x14ac:dyDescent="0.3"/>
    <row r="143" spans="1:9" ht="15.75" customHeight="1" x14ac:dyDescent="0.3"/>
    <row r="144" spans="1:9"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sheetData>
  <mergeCells count="144">
    <mergeCell ref="B135:H135"/>
    <mergeCell ref="B136:H136"/>
    <mergeCell ref="A137:H137"/>
    <mergeCell ref="B138:H138"/>
    <mergeCell ref="A139:H139"/>
    <mergeCell ref="B122:G122"/>
    <mergeCell ref="B124:G124"/>
    <mergeCell ref="B126:G126"/>
    <mergeCell ref="B128:G128"/>
    <mergeCell ref="A130:I130"/>
    <mergeCell ref="A131:H131"/>
    <mergeCell ref="B132:H132"/>
    <mergeCell ref="B133:H133"/>
    <mergeCell ref="B134:H134"/>
    <mergeCell ref="B113:G113"/>
    <mergeCell ref="B114:G114"/>
    <mergeCell ref="B115:G115"/>
    <mergeCell ref="B116:G116"/>
    <mergeCell ref="B117:G117"/>
    <mergeCell ref="B118:G118"/>
    <mergeCell ref="A119:G119"/>
    <mergeCell ref="B120:I120"/>
    <mergeCell ref="B121:G121"/>
    <mergeCell ref="A105:F110"/>
    <mergeCell ref="G105:H105"/>
    <mergeCell ref="G106:H106"/>
    <mergeCell ref="G107:H107"/>
    <mergeCell ref="G108:H108"/>
    <mergeCell ref="G109:H109"/>
    <mergeCell ref="G110:H110"/>
    <mergeCell ref="A111:I111"/>
    <mergeCell ref="B112:G112"/>
    <mergeCell ref="A96:H96"/>
    <mergeCell ref="A97:I97"/>
    <mergeCell ref="A98:I98"/>
    <mergeCell ref="B99:G99"/>
    <mergeCell ref="B100:G100"/>
    <mergeCell ref="B101:G101"/>
    <mergeCell ref="B102:G102"/>
    <mergeCell ref="B103:G103"/>
    <mergeCell ref="A104:G104"/>
    <mergeCell ref="A87:I87"/>
    <mergeCell ref="A88:G88"/>
    <mergeCell ref="B89:G89"/>
    <mergeCell ref="A90:G90"/>
    <mergeCell ref="A91:I91"/>
    <mergeCell ref="A92:I92"/>
    <mergeCell ref="A93:H93"/>
    <mergeCell ref="B94:H94"/>
    <mergeCell ref="B95:H95"/>
    <mergeCell ref="A78:I78"/>
    <mergeCell ref="A79:G79"/>
    <mergeCell ref="B80:G80"/>
    <mergeCell ref="B81:G81"/>
    <mergeCell ref="B82:G82"/>
    <mergeCell ref="B83:G83"/>
    <mergeCell ref="B84:G84"/>
    <mergeCell ref="B85:G85"/>
    <mergeCell ref="A86:G86"/>
    <mergeCell ref="A66:I66"/>
    <mergeCell ref="B67:G67"/>
    <mergeCell ref="B68:G68"/>
    <mergeCell ref="B69:G69"/>
    <mergeCell ref="B70:G70"/>
    <mergeCell ref="B71:G71"/>
    <mergeCell ref="B72:G72"/>
    <mergeCell ref="A73:G73"/>
    <mergeCell ref="A74:F77"/>
    <mergeCell ref="G74:H74"/>
    <mergeCell ref="G75:H75"/>
    <mergeCell ref="G76:H76"/>
    <mergeCell ref="G77:H77"/>
    <mergeCell ref="A58:H58"/>
    <mergeCell ref="B59:H59"/>
    <mergeCell ref="B60:H60"/>
    <mergeCell ref="B61:H61"/>
    <mergeCell ref="A62:H62"/>
    <mergeCell ref="A63:F65"/>
    <mergeCell ref="G63:H63"/>
    <mergeCell ref="G64:H64"/>
    <mergeCell ref="G65:H65"/>
    <mergeCell ref="A49:I49"/>
    <mergeCell ref="A50:G50"/>
    <mergeCell ref="B51:G51"/>
    <mergeCell ref="B52:G52"/>
    <mergeCell ref="B53:G53"/>
    <mergeCell ref="B54:G54"/>
    <mergeCell ref="A55:H55"/>
    <mergeCell ref="A56:I56"/>
    <mergeCell ref="A57:I57"/>
    <mergeCell ref="B40:G40"/>
    <mergeCell ref="B41:G41"/>
    <mergeCell ref="B42:G42"/>
    <mergeCell ref="B43:G43"/>
    <mergeCell ref="B44:G44"/>
    <mergeCell ref="B45:G45"/>
    <mergeCell ref="B46:G46"/>
    <mergeCell ref="B47:G47"/>
    <mergeCell ref="A48:G48"/>
    <mergeCell ref="A32:G32"/>
    <mergeCell ref="B33:G33"/>
    <mergeCell ref="B34:G34"/>
    <mergeCell ref="A35:G35"/>
    <mergeCell ref="A36:F38"/>
    <mergeCell ref="G36:H36"/>
    <mergeCell ref="G37:H37"/>
    <mergeCell ref="G38:H38"/>
    <mergeCell ref="A39:G39"/>
    <mergeCell ref="B23:G23"/>
    <mergeCell ref="B24:G24"/>
    <mergeCell ref="B25:G25"/>
    <mergeCell ref="B26:G26"/>
    <mergeCell ref="B27:G27"/>
    <mergeCell ref="B28:G28"/>
    <mergeCell ref="A29:H29"/>
    <mergeCell ref="A30:I30"/>
    <mergeCell ref="A31:I31"/>
    <mergeCell ref="A14:I14"/>
    <mergeCell ref="B15:H15"/>
    <mergeCell ref="B16:H16"/>
    <mergeCell ref="B17:H17"/>
    <mergeCell ref="B18:H18"/>
    <mergeCell ref="B19:H19"/>
    <mergeCell ref="A20:I20"/>
    <mergeCell ref="A21:I21"/>
    <mergeCell ref="B22:G22"/>
    <mergeCell ref="B9:H9"/>
    <mergeCell ref="A10:I10"/>
    <mergeCell ref="A11:I11"/>
    <mergeCell ref="A12:B12"/>
    <mergeCell ref="C12:D12"/>
    <mergeCell ref="E12:I12"/>
    <mergeCell ref="A13:B13"/>
    <mergeCell ref="C13:D13"/>
    <mergeCell ref="E13:I13"/>
    <mergeCell ref="A1:I1"/>
    <mergeCell ref="A2:I2"/>
    <mergeCell ref="A3:G3"/>
    <mergeCell ref="H3:I3"/>
    <mergeCell ref="A4:I4"/>
    <mergeCell ref="A5:I5"/>
    <mergeCell ref="B6:H6"/>
    <mergeCell ref="B7:H7"/>
    <mergeCell ref="B8:H8"/>
  </mergeCells>
  <pageMargins left="0.31527777777777799" right="0.31527777777777799" top="0.31527777777777799" bottom="0.31527777777777799" header="0.511811023622047" footer="0.511811023622047"/>
  <pageSetup paperSize="9" scale="73"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97"/>
  <sheetViews>
    <sheetView topLeftCell="A49" zoomScale="80" zoomScaleNormal="80" workbookViewId="0">
      <selection activeCell="I53" sqref="I53"/>
    </sheetView>
  </sheetViews>
  <sheetFormatPr defaultColWidth="8.6640625" defaultRowHeight="14.25" customHeight="1" x14ac:dyDescent="0.3"/>
  <cols>
    <col min="1" max="1" width="7.44140625" customWidth="1"/>
    <col min="2" max="2" width="12.44140625" customWidth="1"/>
    <col min="3" max="3" width="15" customWidth="1"/>
    <col min="4" max="4" width="15.33203125" customWidth="1"/>
    <col min="5" max="5" width="13.44140625" customWidth="1"/>
    <col min="6" max="6" width="13.5546875" customWidth="1"/>
    <col min="7" max="7" width="11.88671875" customWidth="1"/>
    <col min="8" max="8" width="12.88671875" customWidth="1"/>
    <col min="9" max="9" width="33.77734375" customWidth="1"/>
    <col min="10" max="10" width="7.109375" customWidth="1"/>
    <col min="11" max="11" width="10.5546875" customWidth="1"/>
    <col min="12" max="12" width="12.88671875" customWidth="1"/>
    <col min="13" max="13" width="7.109375" customWidth="1"/>
    <col min="14" max="14" width="10.5546875" customWidth="1"/>
    <col min="15" max="1025" width="14.44140625" customWidth="1"/>
  </cols>
  <sheetData>
    <row r="1" spans="1:10" ht="14.4" x14ac:dyDescent="0.3">
      <c r="A1" s="8" t="s">
        <v>173</v>
      </c>
      <c r="B1" s="8"/>
      <c r="C1" s="8"/>
      <c r="D1" s="8"/>
      <c r="E1" s="8"/>
      <c r="F1" s="8"/>
      <c r="G1" s="8"/>
      <c r="H1" s="8"/>
      <c r="I1" s="8"/>
    </row>
    <row r="2" spans="1:10" ht="14.4" x14ac:dyDescent="0.3">
      <c r="A2" s="8"/>
      <c r="B2" s="8"/>
      <c r="C2" s="8"/>
      <c r="D2" s="8"/>
      <c r="E2" s="8"/>
      <c r="F2" s="8"/>
      <c r="G2" s="8"/>
      <c r="H2" s="8"/>
      <c r="I2" s="8"/>
    </row>
    <row r="3" spans="1:10" ht="14.4" x14ac:dyDescent="0.3">
      <c r="A3" s="8" t="s">
        <v>32</v>
      </c>
      <c r="B3" s="8"/>
      <c r="C3" s="8"/>
      <c r="D3" s="8"/>
      <c r="E3" s="8"/>
      <c r="F3" s="8"/>
      <c r="G3" s="8"/>
      <c r="H3" s="7" t="s">
        <v>33</v>
      </c>
      <c r="I3" s="7"/>
    </row>
    <row r="4" spans="1:10" ht="14.4" x14ac:dyDescent="0.3">
      <c r="A4" s="8"/>
      <c r="B4" s="8"/>
      <c r="C4" s="8"/>
      <c r="D4" s="8"/>
      <c r="E4" s="8"/>
      <c r="F4" s="8"/>
      <c r="G4" s="8"/>
      <c r="H4" s="8"/>
      <c r="I4" s="8"/>
    </row>
    <row r="5" spans="1:10" ht="14.4" x14ac:dyDescent="0.3">
      <c r="A5" s="6" t="s">
        <v>34</v>
      </c>
      <c r="B5" s="6"/>
      <c r="C5" s="6"/>
      <c r="D5" s="6"/>
      <c r="E5" s="6"/>
      <c r="F5" s="6"/>
      <c r="G5" s="6"/>
      <c r="H5" s="6"/>
      <c r="I5" s="6"/>
    </row>
    <row r="6" spans="1:10" ht="14.4" x14ac:dyDescent="0.3">
      <c r="A6" s="34" t="s">
        <v>35</v>
      </c>
      <c r="B6" s="5" t="s">
        <v>36</v>
      </c>
      <c r="C6" s="5"/>
      <c r="D6" s="5"/>
      <c r="E6" s="5"/>
      <c r="F6" s="5"/>
      <c r="G6" s="5"/>
      <c r="H6" s="5"/>
      <c r="I6" s="36"/>
    </row>
    <row r="7" spans="1:10" ht="14.4" x14ac:dyDescent="0.3">
      <c r="A7" s="34" t="s">
        <v>37</v>
      </c>
      <c r="B7" s="5" t="s">
        <v>38</v>
      </c>
      <c r="C7" s="5"/>
      <c r="D7" s="5"/>
      <c r="E7" s="5"/>
      <c r="F7" s="5"/>
      <c r="G7" s="5"/>
      <c r="H7" s="5"/>
      <c r="I7" s="34" t="s">
        <v>39</v>
      </c>
    </row>
    <row r="8" spans="1:10" ht="14.4" x14ac:dyDescent="0.3">
      <c r="A8" s="34" t="s">
        <v>40</v>
      </c>
      <c r="B8" s="5" t="s">
        <v>41</v>
      </c>
      <c r="C8" s="5"/>
      <c r="D8" s="5"/>
      <c r="E8" s="5"/>
      <c r="F8" s="5"/>
      <c r="G8" s="5"/>
      <c r="H8" s="5"/>
      <c r="I8" s="34" t="s">
        <v>42</v>
      </c>
    </row>
    <row r="9" spans="1:10" ht="14.4" x14ac:dyDescent="0.3">
      <c r="A9" s="34" t="s">
        <v>43</v>
      </c>
      <c r="B9" s="5" t="s">
        <v>44</v>
      </c>
      <c r="C9" s="5"/>
      <c r="D9" s="5"/>
      <c r="E9" s="5"/>
      <c r="F9" s="5"/>
      <c r="G9" s="5"/>
      <c r="H9" s="5"/>
      <c r="I9" s="34">
        <v>9</v>
      </c>
    </row>
    <row r="10" spans="1:10" ht="14.4" x14ac:dyDescent="0.3">
      <c r="A10" s="4"/>
      <c r="B10" s="4"/>
      <c r="C10" s="4"/>
      <c r="D10" s="4"/>
      <c r="E10" s="4"/>
      <c r="F10" s="4"/>
      <c r="G10" s="4"/>
      <c r="H10" s="4"/>
      <c r="I10" s="4"/>
    </row>
    <row r="11" spans="1:10" ht="14.4" x14ac:dyDescent="0.3">
      <c r="A11" s="6" t="s">
        <v>45</v>
      </c>
      <c r="B11" s="6"/>
      <c r="C11" s="6"/>
      <c r="D11" s="6"/>
      <c r="E11" s="6"/>
      <c r="F11" s="6"/>
      <c r="G11" s="6"/>
      <c r="H11" s="6"/>
      <c r="I11" s="6"/>
    </row>
    <row r="12" spans="1:10" ht="12.75" customHeight="1" x14ac:dyDescent="0.3">
      <c r="A12" s="7" t="s">
        <v>46</v>
      </c>
      <c r="B12" s="7"/>
      <c r="C12" s="7" t="s">
        <v>47</v>
      </c>
      <c r="D12" s="7"/>
      <c r="E12" s="7" t="s">
        <v>48</v>
      </c>
      <c r="F12" s="7"/>
      <c r="G12" s="7"/>
      <c r="H12" s="7"/>
      <c r="I12" s="7"/>
    </row>
    <row r="13" spans="1:10" ht="26.25" customHeight="1" x14ac:dyDescent="0.3">
      <c r="A13" s="3" t="s">
        <v>49</v>
      </c>
      <c r="B13" s="3"/>
      <c r="C13" s="2" t="s">
        <v>12</v>
      </c>
      <c r="D13" s="2"/>
      <c r="E13" s="1">
        <v>1</v>
      </c>
      <c r="F13" s="1"/>
      <c r="G13" s="1"/>
      <c r="H13" s="1"/>
      <c r="I13" s="1"/>
    </row>
    <row r="14" spans="1:10" ht="14.4" x14ac:dyDescent="0.3">
      <c r="A14" s="6" t="s">
        <v>50</v>
      </c>
      <c r="B14" s="6"/>
      <c r="C14" s="6"/>
      <c r="D14" s="6"/>
      <c r="E14" s="6"/>
      <c r="F14" s="6"/>
      <c r="G14" s="6"/>
      <c r="H14" s="6"/>
      <c r="I14" s="6"/>
    </row>
    <row r="15" spans="1:10" ht="14.4" x14ac:dyDescent="0.3">
      <c r="A15" s="34">
        <v>1</v>
      </c>
      <c r="B15" s="5" t="s">
        <v>51</v>
      </c>
      <c r="C15" s="5"/>
      <c r="D15" s="5"/>
      <c r="E15" s="5"/>
      <c r="F15" s="5"/>
      <c r="G15" s="5"/>
      <c r="H15" s="5"/>
      <c r="I15" s="38" t="s">
        <v>13</v>
      </c>
      <c r="J15" s="39"/>
    </row>
    <row r="16" spans="1:10" ht="14.4" x14ac:dyDescent="0.3">
      <c r="A16" s="34">
        <v>2</v>
      </c>
      <c r="B16" s="5" t="s">
        <v>53</v>
      </c>
      <c r="C16" s="5"/>
      <c r="D16" s="5"/>
      <c r="E16" s="5"/>
      <c r="F16" s="5"/>
      <c r="G16" s="5"/>
      <c r="H16" s="5"/>
      <c r="I16" s="34" t="s">
        <v>14</v>
      </c>
    </row>
    <row r="17" spans="1:9" ht="14.4" x14ac:dyDescent="0.3">
      <c r="A17" s="34">
        <v>3</v>
      </c>
      <c r="B17" s="5" t="s">
        <v>54</v>
      </c>
      <c r="C17" s="5"/>
      <c r="D17" s="5"/>
      <c r="E17" s="5"/>
      <c r="F17" s="5"/>
      <c r="G17" s="5"/>
      <c r="H17" s="5"/>
      <c r="I17" s="40">
        <v>1652.06</v>
      </c>
    </row>
    <row r="18" spans="1:9" ht="39.6" x14ac:dyDescent="0.3">
      <c r="A18" s="38">
        <v>4</v>
      </c>
      <c r="B18" s="86" t="s">
        <v>55</v>
      </c>
      <c r="C18" s="86"/>
      <c r="D18" s="86"/>
      <c r="E18" s="86"/>
      <c r="F18" s="86"/>
      <c r="G18" s="86"/>
      <c r="H18" s="86"/>
      <c r="I18" s="37" t="s">
        <v>56</v>
      </c>
    </row>
    <row r="19" spans="1:9" ht="14.4" x14ac:dyDescent="0.3">
      <c r="A19" s="34">
        <v>5</v>
      </c>
      <c r="B19" s="5" t="s">
        <v>57</v>
      </c>
      <c r="C19" s="5"/>
      <c r="D19" s="5"/>
      <c r="E19" s="5"/>
      <c r="F19" s="5"/>
      <c r="G19" s="5"/>
      <c r="H19" s="5"/>
      <c r="I19" s="36" t="s">
        <v>58</v>
      </c>
    </row>
    <row r="20" spans="1:9" ht="14.4" x14ac:dyDescent="0.3">
      <c r="A20" s="87"/>
      <c r="B20" s="87"/>
      <c r="C20" s="87"/>
      <c r="D20" s="87"/>
      <c r="E20" s="87"/>
      <c r="F20" s="87"/>
      <c r="G20" s="87"/>
      <c r="H20" s="87"/>
      <c r="I20" s="87"/>
    </row>
    <row r="21" spans="1:9" ht="15.75" customHeight="1" x14ac:dyDescent="0.3">
      <c r="A21" s="6" t="s">
        <v>59</v>
      </c>
      <c r="B21" s="6"/>
      <c r="C21" s="6"/>
      <c r="D21" s="6"/>
      <c r="E21" s="6"/>
      <c r="F21" s="6"/>
      <c r="G21" s="6"/>
      <c r="H21" s="6"/>
      <c r="I21" s="6"/>
    </row>
    <row r="22" spans="1:9" ht="15.75" customHeight="1" x14ac:dyDescent="0.3">
      <c r="A22" s="42">
        <v>1</v>
      </c>
      <c r="B22" s="6" t="s">
        <v>60</v>
      </c>
      <c r="C22" s="6"/>
      <c r="D22" s="6"/>
      <c r="E22" s="6"/>
      <c r="F22" s="6"/>
      <c r="G22" s="6"/>
      <c r="H22" s="35" t="s">
        <v>61</v>
      </c>
      <c r="I22" s="35" t="s">
        <v>62</v>
      </c>
    </row>
    <row r="23" spans="1:9" ht="15.75" customHeight="1" x14ac:dyDescent="0.3">
      <c r="A23" s="33" t="s">
        <v>35</v>
      </c>
      <c r="B23" s="5" t="s">
        <v>63</v>
      </c>
      <c r="C23" s="5"/>
      <c r="D23" s="5"/>
      <c r="E23" s="5"/>
      <c r="F23" s="5"/>
      <c r="G23" s="5"/>
      <c r="H23" s="41"/>
      <c r="I23" s="43">
        <f>I17</f>
        <v>1652.06</v>
      </c>
    </row>
    <row r="24" spans="1:9" ht="15.75" customHeight="1" x14ac:dyDescent="0.3">
      <c r="A24" s="33" t="s">
        <v>37</v>
      </c>
      <c r="B24" s="5" t="s">
        <v>64</v>
      </c>
      <c r="C24" s="5"/>
      <c r="D24" s="5"/>
      <c r="E24" s="5"/>
      <c r="F24" s="5"/>
      <c r="G24" s="5"/>
      <c r="H24" s="44"/>
      <c r="I24" s="43">
        <v>0</v>
      </c>
    </row>
    <row r="25" spans="1:9" ht="15.75" customHeight="1" x14ac:dyDescent="0.3">
      <c r="A25" s="33" t="s">
        <v>40</v>
      </c>
      <c r="B25" s="5" t="s">
        <v>65</v>
      </c>
      <c r="C25" s="5"/>
      <c r="D25" s="5"/>
      <c r="E25" s="5"/>
      <c r="F25" s="5"/>
      <c r="G25" s="5"/>
      <c r="H25" s="44"/>
      <c r="I25" s="43">
        <v>0</v>
      </c>
    </row>
    <row r="26" spans="1:9" ht="15.75" customHeight="1" x14ac:dyDescent="0.3">
      <c r="A26" s="33" t="s">
        <v>43</v>
      </c>
      <c r="B26" s="5" t="s">
        <v>66</v>
      </c>
      <c r="C26" s="5"/>
      <c r="D26" s="5"/>
      <c r="E26" s="5"/>
      <c r="F26" s="5"/>
      <c r="G26" s="5"/>
      <c r="H26" s="44"/>
      <c r="I26" s="43">
        <v>0</v>
      </c>
    </row>
    <row r="27" spans="1:9" ht="15.75" customHeight="1" x14ac:dyDescent="0.3">
      <c r="A27" s="33" t="s">
        <v>67</v>
      </c>
      <c r="B27" s="5" t="s">
        <v>68</v>
      </c>
      <c r="C27" s="5"/>
      <c r="D27" s="5"/>
      <c r="E27" s="5"/>
      <c r="F27" s="5"/>
      <c r="G27" s="5"/>
      <c r="H27" s="44"/>
      <c r="I27" s="43">
        <v>0</v>
      </c>
    </row>
    <row r="28" spans="1:9" ht="15.75" customHeight="1" x14ac:dyDescent="0.3">
      <c r="A28" s="33" t="s">
        <v>69</v>
      </c>
      <c r="B28" s="5" t="s">
        <v>70</v>
      </c>
      <c r="C28" s="5"/>
      <c r="D28" s="5"/>
      <c r="E28" s="5"/>
      <c r="F28" s="5"/>
      <c r="G28" s="5"/>
      <c r="H28" s="44"/>
      <c r="I28" s="43">
        <v>0</v>
      </c>
    </row>
    <row r="29" spans="1:9" ht="15.75" customHeight="1" x14ac:dyDescent="0.3">
      <c r="A29" s="6" t="s">
        <v>71</v>
      </c>
      <c r="B29" s="6"/>
      <c r="C29" s="6"/>
      <c r="D29" s="6"/>
      <c r="E29" s="6"/>
      <c r="F29" s="6"/>
      <c r="G29" s="6"/>
      <c r="H29" s="6"/>
      <c r="I29" s="45">
        <f>SUM(I23:I28)</f>
        <v>1652.06</v>
      </c>
    </row>
    <row r="30" spans="1:9" ht="15.75" customHeight="1" x14ac:dyDescent="0.3">
      <c r="A30" s="88"/>
      <c r="B30" s="88"/>
      <c r="C30" s="88"/>
      <c r="D30" s="88"/>
      <c r="E30" s="88"/>
      <c r="F30" s="88"/>
      <c r="G30" s="88"/>
      <c r="H30" s="88"/>
      <c r="I30" s="88"/>
    </row>
    <row r="31" spans="1:9" ht="15.75" customHeight="1" x14ac:dyDescent="0.3">
      <c r="A31" s="6" t="s">
        <v>72</v>
      </c>
      <c r="B31" s="6"/>
      <c r="C31" s="6"/>
      <c r="D31" s="6"/>
      <c r="E31" s="6"/>
      <c r="F31" s="6"/>
      <c r="G31" s="6"/>
      <c r="H31" s="6"/>
      <c r="I31" s="6"/>
    </row>
    <row r="32" spans="1:9" ht="15.75" customHeight="1" x14ac:dyDescent="0.3">
      <c r="A32" s="6" t="s">
        <v>73</v>
      </c>
      <c r="B32" s="6"/>
      <c r="C32" s="6"/>
      <c r="D32" s="6"/>
      <c r="E32" s="6"/>
      <c r="F32" s="6"/>
      <c r="G32" s="6"/>
      <c r="H32" s="35" t="s">
        <v>61</v>
      </c>
      <c r="I32" s="35" t="s">
        <v>62</v>
      </c>
    </row>
    <row r="33" spans="1:9" ht="15.75" customHeight="1" x14ac:dyDescent="0.3">
      <c r="A33" s="33" t="s">
        <v>35</v>
      </c>
      <c r="B33" s="5" t="s">
        <v>74</v>
      </c>
      <c r="C33" s="5"/>
      <c r="D33" s="5"/>
      <c r="E33" s="5"/>
      <c r="F33" s="5"/>
      <c r="G33" s="5"/>
      <c r="H33" s="44">
        <f>ROUND(1/12,4)</f>
        <v>8.3299999999999999E-2</v>
      </c>
      <c r="I33" s="46">
        <f>ROUND(I29*H33,2)</f>
        <v>137.62</v>
      </c>
    </row>
    <row r="34" spans="1:9" ht="15.75" customHeight="1" x14ac:dyDescent="0.3">
      <c r="A34" s="33" t="s">
        <v>37</v>
      </c>
      <c r="B34" s="5" t="s">
        <v>75</v>
      </c>
      <c r="C34" s="5"/>
      <c r="D34" s="5"/>
      <c r="E34" s="5"/>
      <c r="F34" s="5"/>
      <c r="G34" s="5"/>
      <c r="H34" s="44">
        <v>0.121</v>
      </c>
      <c r="I34" s="46">
        <f>ROUND(I29*H34,2)</f>
        <v>199.9</v>
      </c>
    </row>
    <row r="35" spans="1:9" ht="15.75" customHeight="1" x14ac:dyDescent="0.3">
      <c r="A35" s="6" t="s">
        <v>76</v>
      </c>
      <c r="B35" s="6"/>
      <c r="C35" s="6"/>
      <c r="D35" s="6"/>
      <c r="E35" s="6"/>
      <c r="F35" s="6"/>
      <c r="G35" s="6"/>
      <c r="H35" s="47">
        <f>SUM(H33:H34)</f>
        <v>0.20429999999999998</v>
      </c>
      <c r="I35" s="45">
        <f>SUM(I33:I34)</f>
        <v>337.52</v>
      </c>
    </row>
    <row r="36" spans="1:9" ht="15.75" customHeight="1" x14ac:dyDescent="0.3">
      <c r="A36" s="89" t="s">
        <v>77</v>
      </c>
      <c r="B36" s="89"/>
      <c r="C36" s="89"/>
      <c r="D36" s="89"/>
      <c r="E36" s="89"/>
      <c r="F36" s="89"/>
      <c r="G36" s="90" t="s">
        <v>78</v>
      </c>
      <c r="H36" s="90"/>
      <c r="I36" s="48">
        <f>I29</f>
        <v>1652.06</v>
      </c>
    </row>
    <row r="37" spans="1:9" ht="15.75" customHeight="1" x14ac:dyDescent="0.3">
      <c r="A37" s="89"/>
      <c r="B37" s="89"/>
      <c r="C37" s="89"/>
      <c r="D37" s="89"/>
      <c r="E37" s="89"/>
      <c r="F37" s="89"/>
      <c r="G37" s="90" t="s">
        <v>79</v>
      </c>
      <c r="H37" s="90"/>
      <c r="I37" s="48">
        <f>I35</f>
        <v>337.52</v>
      </c>
    </row>
    <row r="38" spans="1:9" ht="15.75" customHeight="1" x14ac:dyDescent="0.3">
      <c r="A38" s="89"/>
      <c r="B38" s="89"/>
      <c r="C38" s="89"/>
      <c r="D38" s="89"/>
      <c r="E38" s="89"/>
      <c r="F38" s="89"/>
      <c r="G38" s="91" t="s">
        <v>80</v>
      </c>
      <c r="H38" s="91"/>
      <c r="I38" s="49">
        <f>SUM(I36:I37)</f>
        <v>1989.58</v>
      </c>
    </row>
    <row r="39" spans="1:9" ht="15.75" customHeight="1" x14ac:dyDescent="0.3">
      <c r="A39" s="6" t="s">
        <v>81</v>
      </c>
      <c r="B39" s="6"/>
      <c r="C39" s="6"/>
      <c r="D39" s="6"/>
      <c r="E39" s="6"/>
      <c r="F39" s="6"/>
      <c r="G39" s="6"/>
      <c r="H39" s="35" t="s">
        <v>61</v>
      </c>
      <c r="I39" s="35" t="s">
        <v>62</v>
      </c>
    </row>
    <row r="40" spans="1:9" ht="15.75" customHeight="1" x14ac:dyDescent="0.3">
      <c r="A40" s="33" t="s">
        <v>35</v>
      </c>
      <c r="B40" s="5" t="s">
        <v>82</v>
      </c>
      <c r="C40" s="5"/>
      <c r="D40" s="5"/>
      <c r="E40" s="5"/>
      <c r="F40" s="5"/>
      <c r="G40" s="5"/>
      <c r="H40" s="44">
        <v>0.2</v>
      </c>
      <c r="I40" s="46">
        <f t="shared" ref="I40:I47" si="0">ROUND($I$38*H40,2)</f>
        <v>397.92</v>
      </c>
    </row>
    <row r="41" spans="1:9" ht="15.75" customHeight="1" x14ac:dyDescent="0.3">
      <c r="A41" s="33" t="s">
        <v>37</v>
      </c>
      <c r="B41" s="5" t="s">
        <v>83</v>
      </c>
      <c r="C41" s="5"/>
      <c r="D41" s="5"/>
      <c r="E41" s="5"/>
      <c r="F41" s="5"/>
      <c r="G41" s="5"/>
      <c r="H41" s="44">
        <v>2.5000000000000001E-2</v>
      </c>
      <c r="I41" s="46">
        <f t="shared" si="0"/>
        <v>49.74</v>
      </c>
    </row>
    <row r="42" spans="1:9" ht="15.75" customHeight="1" x14ac:dyDescent="0.3">
      <c r="A42" s="33" t="s">
        <v>40</v>
      </c>
      <c r="B42" s="5" t="s">
        <v>84</v>
      </c>
      <c r="C42" s="5"/>
      <c r="D42" s="5"/>
      <c r="E42" s="5"/>
      <c r="F42" s="5"/>
      <c r="G42" s="5"/>
      <c r="H42" s="44">
        <v>0.06</v>
      </c>
      <c r="I42" s="46">
        <f t="shared" si="0"/>
        <v>119.37</v>
      </c>
    </row>
    <row r="43" spans="1:9" ht="15.75" customHeight="1" x14ac:dyDescent="0.3">
      <c r="A43" s="33" t="s">
        <v>43</v>
      </c>
      <c r="B43" s="5" t="s">
        <v>85</v>
      </c>
      <c r="C43" s="5"/>
      <c r="D43" s="5"/>
      <c r="E43" s="5"/>
      <c r="F43" s="5"/>
      <c r="G43" s="5"/>
      <c r="H43" s="44">
        <v>1.4999999999999999E-2</v>
      </c>
      <c r="I43" s="46">
        <f t="shared" si="0"/>
        <v>29.84</v>
      </c>
    </row>
    <row r="44" spans="1:9" ht="15.75" customHeight="1" x14ac:dyDescent="0.3">
      <c r="A44" s="33" t="s">
        <v>67</v>
      </c>
      <c r="B44" s="5" t="s">
        <v>86</v>
      </c>
      <c r="C44" s="5"/>
      <c r="D44" s="5"/>
      <c r="E44" s="5"/>
      <c r="F44" s="5"/>
      <c r="G44" s="5"/>
      <c r="H44" s="44">
        <v>0.01</v>
      </c>
      <c r="I44" s="46">
        <f t="shared" si="0"/>
        <v>19.899999999999999</v>
      </c>
    </row>
    <row r="45" spans="1:9" ht="15.75" customHeight="1" x14ac:dyDescent="0.3">
      <c r="A45" s="33" t="s">
        <v>69</v>
      </c>
      <c r="B45" s="5" t="s">
        <v>87</v>
      </c>
      <c r="C45" s="5"/>
      <c r="D45" s="5"/>
      <c r="E45" s="5"/>
      <c r="F45" s="5"/>
      <c r="G45" s="5"/>
      <c r="H45" s="44">
        <v>6.0000000000000001E-3</v>
      </c>
      <c r="I45" s="46">
        <f t="shared" si="0"/>
        <v>11.94</v>
      </c>
    </row>
    <row r="46" spans="1:9" ht="15.75" customHeight="1" x14ac:dyDescent="0.3">
      <c r="A46" s="33" t="s">
        <v>88</v>
      </c>
      <c r="B46" s="5" t="s">
        <v>89</v>
      </c>
      <c r="C46" s="5"/>
      <c r="D46" s="5"/>
      <c r="E46" s="5"/>
      <c r="F46" s="5"/>
      <c r="G46" s="5"/>
      <c r="H46" s="44">
        <v>2E-3</v>
      </c>
      <c r="I46" s="46">
        <f t="shared" si="0"/>
        <v>3.98</v>
      </c>
    </row>
    <row r="47" spans="1:9" ht="15.75" customHeight="1" x14ac:dyDescent="0.3">
      <c r="A47" s="33" t="s">
        <v>90</v>
      </c>
      <c r="B47" s="5" t="s">
        <v>91</v>
      </c>
      <c r="C47" s="5"/>
      <c r="D47" s="5"/>
      <c r="E47" s="5"/>
      <c r="F47" s="5"/>
      <c r="G47" s="5"/>
      <c r="H47" s="44">
        <v>0.08</v>
      </c>
      <c r="I47" s="46">
        <f t="shared" si="0"/>
        <v>159.16999999999999</v>
      </c>
    </row>
    <row r="48" spans="1:9" ht="15.75" customHeight="1" x14ac:dyDescent="0.3">
      <c r="A48" s="6" t="s">
        <v>92</v>
      </c>
      <c r="B48" s="6"/>
      <c r="C48" s="6"/>
      <c r="D48" s="6"/>
      <c r="E48" s="6"/>
      <c r="F48" s="6"/>
      <c r="G48" s="6"/>
      <c r="H48" s="47">
        <f>SUM(H40:H47)</f>
        <v>0.39800000000000008</v>
      </c>
      <c r="I48" s="45">
        <f>SUM(I40:I47)</f>
        <v>791.86</v>
      </c>
    </row>
    <row r="49" spans="1:14" ht="15.75" customHeight="1" x14ac:dyDescent="0.3">
      <c r="A49" s="92"/>
      <c r="B49" s="92"/>
      <c r="C49" s="92"/>
      <c r="D49" s="92"/>
      <c r="E49" s="92"/>
      <c r="F49" s="92"/>
      <c r="G49" s="92"/>
      <c r="H49" s="92"/>
      <c r="I49" s="92"/>
    </row>
    <row r="50" spans="1:14" ht="15.75" customHeight="1" x14ac:dyDescent="0.3">
      <c r="A50" s="6" t="s">
        <v>93</v>
      </c>
      <c r="B50" s="6"/>
      <c r="C50" s="6"/>
      <c r="D50" s="6"/>
      <c r="E50" s="6"/>
      <c r="F50" s="6"/>
      <c r="G50" s="6"/>
      <c r="H50" s="47"/>
      <c r="I50" s="35" t="s">
        <v>62</v>
      </c>
    </row>
    <row r="51" spans="1:14" ht="15.75" customHeight="1" x14ac:dyDescent="0.3">
      <c r="A51" s="33" t="s">
        <v>35</v>
      </c>
      <c r="B51" s="87" t="s">
        <v>94</v>
      </c>
      <c r="C51" s="87"/>
      <c r="D51" s="87"/>
      <c r="E51" s="87"/>
      <c r="F51" s="87"/>
      <c r="G51" s="87"/>
      <c r="H51" s="50">
        <v>5</v>
      </c>
      <c r="I51" s="43">
        <f>ROUND((H51*2*22)-0.06*I23,2)</f>
        <v>120.88</v>
      </c>
    </row>
    <row r="52" spans="1:14" ht="15.75" customHeight="1" x14ac:dyDescent="0.3">
      <c r="A52" s="33" t="s">
        <v>37</v>
      </c>
      <c r="B52" s="87" t="s">
        <v>95</v>
      </c>
      <c r="C52" s="87"/>
      <c r="D52" s="87"/>
      <c r="E52" s="87"/>
      <c r="F52" s="87"/>
      <c r="G52" s="87"/>
      <c r="H52" s="34" t="s">
        <v>96</v>
      </c>
      <c r="I52" s="43">
        <v>440.77</v>
      </c>
    </row>
    <row r="53" spans="1:14" ht="15.75" customHeight="1" x14ac:dyDescent="0.3">
      <c r="A53" s="33" t="s">
        <v>40</v>
      </c>
      <c r="B53" s="87" t="s">
        <v>97</v>
      </c>
      <c r="C53" s="87"/>
      <c r="D53" s="87"/>
      <c r="E53" s="87"/>
      <c r="F53" s="87"/>
      <c r="G53" s="87"/>
      <c r="H53" s="34" t="s">
        <v>96</v>
      </c>
      <c r="I53" s="43">
        <v>0</v>
      </c>
    </row>
    <row r="54" spans="1:14" ht="15.75" customHeight="1" x14ac:dyDescent="0.3">
      <c r="A54" s="33" t="s">
        <v>43</v>
      </c>
      <c r="B54" s="87" t="s">
        <v>98</v>
      </c>
      <c r="C54" s="87"/>
      <c r="D54" s="87"/>
      <c r="E54" s="87"/>
      <c r="F54" s="87"/>
      <c r="G54" s="87"/>
      <c r="H54" s="34" t="s">
        <v>96</v>
      </c>
      <c r="I54" s="43">
        <f>ROUND((I23*26)*0.002/12,2)</f>
        <v>7.16</v>
      </c>
    </row>
    <row r="55" spans="1:14" ht="15.75" customHeight="1" x14ac:dyDescent="0.3">
      <c r="A55" s="6" t="s">
        <v>99</v>
      </c>
      <c r="B55" s="6"/>
      <c r="C55" s="6"/>
      <c r="D55" s="6"/>
      <c r="E55" s="6"/>
      <c r="F55" s="6"/>
      <c r="G55" s="6"/>
      <c r="H55" s="6"/>
      <c r="I55" s="51">
        <f>SUM(I51:I54)</f>
        <v>568.80999999999995</v>
      </c>
    </row>
    <row r="56" spans="1:14" ht="15.75" customHeight="1" x14ac:dyDescent="0.3">
      <c r="A56" s="92"/>
      <c r="B56" s="92"/>
      <c r="C56" s="92"/>
      <c r="D56" s="92"/>
      <c r="E56" s="92"/>
      <c r="F56" s="92"/>
      <c r="G56" s="92"/>
      <c r="H56" s="92"/>
      <c r="I56" s="92"/>
    </row>
    <row r="57" spans="1:14" ht="15.75" customHeight="1" x14ac:dyDescent="0.3">
      <c r="A57" s="6" t="s">
        <v>100</v>
      </c>
      <c r="B57" s="6"/>
      <c r="C57" s="6"/>
      <c r="D57" s="6"/>
      <c r="E57" s="6"/>
      <c r="F57" s="6"/>
      <c r="G57" s="6"/>
      <c r="H57" s="6"/>
      <c r="I57" s="6"/>
    </row>
    <row r="58" spans="1:14" ht="15.75" customHeight="1" x14ac:dyDescent="0.3">
      <c r="A58" s="6" t="s">
        <v>101</v>
      </c>
      <c r="B58" s="6"/>
      <c r="C58" s="6"/>
      <c r="D58" s="6"/>
      <c r="E58" s="6"/>
      <c r="F58" s="6"/>
      <c r="G58" s="6"/>
      <c r="H58" s="6"/>
      <c r="I58" s="35" t="s">
        <v>62</v>
      </c>
    </row>
    <row r="59" spans="1:14" ht="15.75" customHeight="1" x14ac:dyDescent="0.3">
      <c r="A59" s="33" t="s">
        <v>102</v>
      </c>
      <c r="B59" s="5" t="s">
        <v>103</v>
      </c>
      <c r="C59" s="5"/>
      <c r="D59" s="5"/>
      <c r="E59" s="5"/>
      <c r="F59" s="5"/>
      <c r="G59" s="5"/>
      <c r="H59" s="5"/>
      <c r="I59" s="46">
        <f>I35</f>
        <v>337.52</v>
      </c>
    </row>
    <row r="60" spans="1:14" ht="15.75" customHeight="1" x14ac:dyDescent="0.3">
      <c r="A60" s="33" t="s">
        <v>104</v>
      </c>
      <c r="B60" s="5" t="s">
        <v>105</v>
      </c>
      <c r="C60" s="5"/>
      <c r="D60" s="5"/>
      <c r="E60" s="5"/>
      <c r="F60" s="5"/>
      <c r="G60" s="5"/>
      <c r="H60" s="5"/>
      <c r="I60" s="46">
        <f>I48</f>
        <v>791.86</v>
      </c>
      <c r="N60" s="52"/>
    </row>
    <row r="61" spans="1:14" ht="15.75" customHeight="1" x14ac:dyDescent="0.3">
      <c r="A61" s="33" t="s">
        <v>106</v>
      </c>
      <c r="B61" s="5" t="s">
        <v>107</v>
      </c>
      <c r="C61" s="5"/>
      <c r="D61" s="5"/>
      <c r="E61" s="5"/>
      <c r="F61" s="5"/>
      <c r="G61" s="5"/>
      <c r="H61" s="5"/>
      <c r="I61" s="46">
        <f>I55</f>
        <v>568.80999999999995</v>
      </c>
    </row>
    <row r="62" spans="1:14" ht="15.75" customHeight="1" x14ac:dyDescent="0.3">
      <c r="A62" s="6" t="s">
        <v>108</v>
      </c>
      <c r="B62" s="6"/>
      <c r="C62" s="6"/>
      <c r="D62" s="6"/>
      <c r="E62" s="6"/>
      <c r="F62" s="6"/>
      <c r="G62" s="6"/>
      <c r="H62" s="6"/>
      <c r="I62" s="45">
        <f>SUM(I59:I61)</f>
        <v>1698.19</v>
      </c>
    </row>
    <row r="63" spans="1:14" ht="15.75" customHeight="1" x14ac:dyDescent="0.3">
      <c r="A63" s="93" t="s">
        <v>109</v>
      </c>
      <c r="B63" s="93"/>
      <c r="C63" s="93"/>
      <c r="D63" s="93"/>
      <c r="E63" s="93"/>
      <c r="F63" s="93"/>
      <c r="G63" s="90" t="s">
        <v>78</v>
      </c>
      <c r="H63" s="90"/>
      <c r="I63" s="48">
        <f>I29</f>
        <v>1652.06</v>
      </c>
    </row>
    <row r="64" spans="1:14" ht="15.75" customHeight="1" x14ac:dyDescent="0.3">
      <c r="A64" s="93"/>
      <c r="B64" s="93"/>
      <c r="C64" s="93"/>
      <c r="D64" s="93"/>
      <c r="E64" s="93"/>
      <c r="F64" s="93"/>
      <c r="G64" s="90" t="s">
        <v>110</v>
      </c>
      <c r="H64" s="90"/>
      <c r="I64" s="48">
        <f>I62</f>
        <v>1698.19</v>
      </c>
    </row>
    <row r="65" spans="1:14" ht="15.75" customHeight="1" x14ac:dyDescent="0.3">
      <c r="A65" s="93"/>
      <c r="B65" s="93"/>
      <c r="C65" s="93"/>
      <c r="D65" s="93"/>
      <c r="E65" s="93"/>
      <c r="F65" s="93"/>
      <c r="G65" s="91" t="s">
        <v>80</v>
      </c>
      <c r="H65" s="91"/>
      <c r="I65" s="49">
        <f>SUM(I63:I64)</f>
        <v>3350.25</v>
      </c>
    </row>
    <row r="66" spans="1:14" ht="15.75" customHeight="1" x14ac:dyDescent="0.3">
      <c r="A66" s="6" t="s">
        <v>111</v>
      </c>
      <c r="B66" s="6"/>
      <c r="C66" s="6"/>
      <c r="D66" s="6"/>
      <c r="E66" s="6"/>
      <c r="F66" s="6"/>
      <c r="G66" s="6"/>
      <c r="H66" s="6"/>
      <c r="I66" s="6"/>
    </row>
    <row r="67" spans="1:14" ht="15.75" customHeight="1" x14ac:dyDescent="0.3">
      <c r="A67" s="33">
        <v>3</v>
      </c>
      <c r="B67" s="6" t="s">
        <v>112</v>
      </c>
      <c r="C67" s="6"/>
      <c r="D67" s="6"/>
      <c r="E67" s="6"/>
      <c r="F67" s="6"/>
      <c r="G67" s="6"/>
      <c r="H67" s="35" t="s">
        <v>61</v>
      </c>
      <c r="I67" s="35" t="s">
        <v>62</v>
      </c>
    </row>
    <row r="68" spans="1:14" ht="15.75" customHeight="1" x14ac:dyDescent="0.3">
      <c r="A68" s="33" t="s">
        <v>35</v>
      </c>
      <c r="B68" s="5" t="s">
        <v>113</v>
      </c>
      <c r="C68" s="5"/>
      <c r="D68" s="5"/>
      <c r="E68" s="5"/>
      <c r="F68" s="5"/>
      <c r="G68" s="5"/>
      <c r="H68" s="44">
        <f>ROUND(((1/12)*5%),4)</f>
        <v>4.1999999999999997E-3</v>
      </c>
      <c r="I68" s="46">
        <f>ROUND(H68*$I$65,2)</f>
        <v>14.07</v>
      </c>
    </row>
    <row r="69" spans="1:14" ht="15.75" customHeight="1" x14ac:dyDescent="0.3">
      <c r="A69" s="33" t="s">
        <v>37</v>
      </c>
      <c r="B69" s="5" t="s">
        <v>114</v>
      </c>
      <c r="C69" s="5"/>
      <c r="D69" s="5"/>
      <c r="E69" s="5"/>
      <c r="F69" s="5"/>
      <c r="G69" s="5"/>
      <c r="H69" s="44">
        <f>TRUNC(H68*H47,4)</f>
        <v>2.9999999999999997E-4</v>
      </c>
      <c r="I69" s="46">
        <f>ROUND(H69*$I$65,2)</f>
        <v>1.01</v>
      </c>
      <c r="L69" s="53"/>
    </row>
    <row r="70" spans="1:14" ht="15.75" customHeight="1" x14ac:dyDescent="0.3">
      <c r="A70" s="33" t="s">
        <v>40</v>
      </c>
      <c r="B70" s="5" t="s">
        <v>115</v>
      </c>
      <c r="C70" s="5"/>
      <c r="D70" s="5"/>
      <c r="E70" s="5"/>
      <c r="F70" s="5"/>
      <c r="G70" s="5"/>
      <c r="H70" s="44">
        <f>ROUND(((7/30)/12)*95%,4)</f>
        <v>1.8499999999999999E-2</v>
      </c>
      <c r="I70" s="46">
        <f>ROUND(H70*$I$65,2)</f>
        <v>61.98</v>
      </c>
    </row>
    <row r="71" spans="1:14" ht="15.75" customHeight="1" x14ac:dyDescent="0.3">
      <c r="A71" s="54" t="s">
        <v>43</v>
      </c>
      <c r="B71" s="94" t="s">
        <v>116</v>
      </c>
      <c r="C71" s="94"/>
      <c r="D71" s="94"/>
      <c r="E71" s="94"/>
      <c r="F71" s="94"/>
      <c r="G71" s="94"/>
      <c r="H71" s="44">
        <f>ROUND(H70*H48,4)</f>
        <v>7.4000000000000003E-3</v>
      </c>
      <c r="I71" s="46">
        <f>ROUND(H71*$I$65,2)</f>
        <v>24.79</v>
      </c>
      <c r="L71" s="55"/>
    </row>
    <row r="72" spans="1:14" ht="15.75" customHeight="1" x14ac:dyDescent="0.3">
      <c r="A72" s="33" t="s">
        <v>67</v>
      </c>
      <c r="B72" s="5" t="s">
        <v>117</v>
      </c>
      <c r="C72" s="5"/>
      <c r="D72" s="5"/>
      <c r="E72" s="5"/>
      <c r="F72" s="5"/>
      <c r="G72" s="5"/>
      <c r="H72" s="44">
        <v>0.04</v>
      </c>
      <c r="I72" s="46">
        <f>ROUND(H72*$I$65,2)</f>
        <v>134.01</v>
      </c>
    </row>
    <row r="73" spans="1:14" ht="15.75" customHeight="1" x14ac:dyDescent="0.3">
      <c r="A73" s="6" t="s">
        <v>118</v>
      </c>
      <c r="B73" s="6"/>
      <c r="C73" s="6"/>
      <c r="D73" s="6"/>
      <c r="E73" s="6"/>
      <c r="F73" s="6"/>
      <c r="G73" s="6"/>
      <c r="H73" s="47">
        <f>SUM(H68:H72)</f>
        <v>7.0400000000000004E-2</v>
      </c>
      <c r="I73" s="45">
        <f>SUM(I68:I72)</f>
        <v>235.85999999999999</v>
      </c>
    </row>
    <row r="74" spans="1:14" ht="15.75" customHeight="1" x14ac:dyDescent="0.3">
      <c r="A74" s="95" t="s">
        <v>119</v>
      </c>
      <c r="B74" s="95"/>
      <c r="C74" s="95"/>
      <c r="D74" s="95"/>
      <c r="E74" s="95"/>
      <c r="F74" s="95"/>
      <c r="G74" s="90" t="s">
        <v>78</v>
      </c>
      <c r="H74" s="90"/>
      <c r="I74" s="48">
        <f>I29</f>
        <v>1652.06</v>
      </c>
    </row>
    <row r="75" spans="1:14" ht="15.75" customHeight="1" x14ac:dyDescent="0.3">
      <c r="A75" s="95"/>
      <c r="B75" s="95"/>
      <c r="C75" s="95"/>
      <c r="D75" s="95"/>
      <c r="E75" s="95"/>
      <c r="F75" s="95"/>
      <c r="G75" s="90" t="s">
        <v>110</v>
      </c>
      <c r="H75" s="90"/>
      <c r="I75" s="48">
        <f>I62</f>
        <v>1698.19</v>
      </c>
    </row>
    <row r="76" spans="1:14" ht="15.75" customHeight="1" x14ac:dyDescent="0.3">
      <c r="A76" s="95"/>
      <c r="B76" s="95"/>
      <c r="C76" s="95"/>
      <c r="D76" s="95"/>
      <c r="E76" s="95"/>
      <c r="F76" s="95"/>
      <c r="G76" s="90" t="s">
        <v>120</v>
      </c>
      <c r="H76" s="90"/>
      <c r="I76" s="48">
        <f>I73</f>
        <v>235.85999999999999</v>
      </c>
      <c r="N76" s="56"/>
    </row>
    <row r="77" spans="1:14" ht="15.75" customHeight="1" x14ac:dyDescent="0.3">
      <c r="A77" s="95"/>
      <c r="B77" s="95"/>
      <c r="C77" s="95"/>
      <c r="D77" s="95"/>
      <c r="E77" s="95"/>
      <c r="F77" s="95"/>
      <c r="G77" s="91" t="s">
        <v>80</v>
      </c>
      <c r="H77" s="91"/>
      <c r="I77" s="49">
        <f>SUM(I74:I76)</f>
        <v>3586.11</v>
      </c>
    </row>
    <row r="78" spans="1:14" ht="15.75" customHeight="1" x14ac:dyDescent="0.3">
      <c r="A78" s="6" t="s">
        <v>121</v>
      </c>
      <c r="B78" s="6"/>
      <c r="C78" s="6"/>
      <c r="D78" s="6"/>
      <c r="E78" s="6"/>
      <c r="F78" s="6"/>
      <c r="G78" s="6"/>
      <c r="H78" s="6"/>
      <c r="I78" s="6"/>
    </row>
    <row r="79" spans="1:14" ht="15.75" customHeight="1" x14ac:dyDescent="0.3">
      <c r="A79" s="6" t="s">
        <v>122</v>
      </c>
      <c r="B79" s="6"/>
      <c r="C79" s="6"/>
      <c r="D79" s="6"/>
      <c r="E79" s="6"/>
      <c r="F79" s="6"/>
      <c r="G79" s="6"/>
      <c r="H79" s="35" t="s">
        <v>61</v>
      </c>
      <c r="I79" s="35" t="s">
        <v>62</v>
      </c>
    </row>
    <row r="80" spans="1:14" ht="15.75" customHeight="1" x14ac:dyDescent="0.3">
      <c r="A80" s="33" t="s">
        <v>35</v>
      </c>
      <c r="B80" s="5" t="s">
        <v>123</v>
      </c>
      <c r="C80" s="5"/>
      <c r="D80" s="5"/>
      <c r="E80" s="5"/>
      <c r="F80" s="5"/>
      <c r="G80" s="5"/>
      <c r="H80" s="44">
        <v>0</v>
      </c>
      <c r="I80" s="46">
        <f t="shared" ref="I80:I85" si="1">ROUND(H80*$I$77,2)</f>
        <v>0</v>
      </c>
    </row>
    <row r="81" spans="1:12" ht="15.75" customHeight="1" x14ac:dyDescent="0.3">
      <c r="A81" s="33" t="s">
        <v>37</v>
      </c>
      <c r="B81" s="5" t="s">
        <v>124</v>
      </c>
      <c r="C81" s="5"/>
      <c r="D81" s="5"/>
      <c r="E81" s="5"/>
      <c r="F81" s="5"/>
      <c r="G81" s="5"/>
      <c r="H81" s="44">
        <f>ROUND((2/30)/12,4)</f>
        <v>5.5999999999999999E-3</v>
      </c>
      <c r="I81" s="46">
        <f t="shared" si="1"/>
        <v>20.079999999999998</v>
      </c>
      <c r="L81" s="56"/>
    </row>
    <row r="82" spans="1:12" ht="15.75" customHeight="1" x14ac:dyDescent="0.3">
      <c r="A82" s="33" t="s">
        <v>40</v>
      </c>
      <c r="B82" s="5" t="s">
        <v>125</v>
      </c>
      <c r="C82" s="5"/>
      <c r="D82" s="5"/>
      <c r="E82" s="5"/>
      <c r="F82" s="5"/>
      <c r="G82" s="5"/>
      <c r="H82" s="44">
        <f>ROUND(((5/30)/12)*2%,4)</f>
        <v>2.9999999999999997E-4</v>
      </c>
      <c r="I82" s="46">
        <f t="shared" si="1"/>
        <v>1.08</v>
      </c>
      <c r="K82" s="56"/>
    </row>
    <row r="83" spans="1:12" ht="15.75" customHeight="1" x14ac:dyDescent="0.3">
      <c r="A83" s="33" t="s">
        <v>43</v>
      </c>
      <c r="B83" s="5" t="s">
        <v>126</v>
      </c>
      <c r="C83" s="5"/>
      <c r="D83" s="5"/>
      <c r="E83" s="5"/>
      <c r="F83" s="5"/>
      <c r="G83" s="5"/>
      <c r="H83" s="44">
        <f>ROUND(((15/30)/12)*8%,4)</f>
        <v>3.3E-3</v>
      </c>
      <c r="I83" s="46">
        <f t="shared" si="1"/>
        <v>11.83</v>
      </c>
    </row>
    <row r="84" spans="1:12" ht="15.75" customHeight="1" x14ac:dyDescent="0.3">
      <c r="A84" s="33" t="s">
        <v>67</v>
      </c>
      <c r="B84" s="5" t="s">
        <v>127</v>
      </c>
      <c r="C84" s="5"/>
      <c r="D84" s="5"/>
      <c r="E84" s="5"/>
      <c r="F84" s="5"/>
      <c r="G84" s="5"/>
      <c r="H84" s="44">
        <f>ROUND(((1+1/3)/12*4/12)*2%,4)</f>
        <v>6.9999999999999999E-4</v>
      </c>
      <c r="I84" s="46">
        <f t="shared" si="1"/>
        <v>2.5099999999999998</v>
      </c>
    </row>
    <row r="85" spans="1:12" ht="15.75" customHeight="1" x14ac:dyDescent="0.3">
      <c r="A85" s="33" t="s">
        <v>69</v>
      </c>
      <c r="B85" s="5" t="s">
        <v>128</v>
      </c>
      <c r="C85" s="5"/>
      <c r="D85" s="5"/>
      <c r="E85" s="5"/>
      <c r="F85" s="5"/>
      <c r="G85" s="5"/>
      <c r="H85" s="44">
        <v>0</v>
      </c>
      <c r="I85" s="46">
        <f t="shared" si="1"/>
        <v>0</v>
      </c>
    </row>
    <row r="86" spans="1:12" ht="15.75" customHeight="1" x14ac:dyDescent="0.3">
      <c r="A86" s="6" t="s">
        <v>129</v>
      </c>
      <c r="B86" s="6"/>
      <c r="C86" s="6"/>
      <c r="D86" s="6"/>
      <c r="E86" s="6"/>
      <c r="F86" s="6"/>
      <c r="G86" s="6"/>
      <c r="H86" s="47">
        <f>SUM(H80:H85)</f>
        <v>9.8999999999999991E-3</v>
      </c>
      <c r="I86" s="45">
        <f>SUM(I80:I85)</f>
        <v>35.499999999999993</v>
      </c>
    </row>
    <row r="87" spans="1:12" ht="15.75" customHeight="1" x14ac:dyDescent="0.3">
      <c r="A87" s="92"/>
      <c r="B87" s="92"/>
      <c r="C87" s="92"/>
      <c r="D87" s="92"/>
      <c r="E87" s="92"/>
      <c r="F87" s="92"/>
      <c r="G87" s="92"/>
      <c r="H87" s="92"/>
      <c r="I87" s="92"/>
    </row>
    <row r="88" spans="1:12" ht="15.75" customHeight="1" x14ac:dyDescent="0.3">
      <c r="A88" s="6" t="s">
        <v>130</v>
      </c>
      <c r="B88" s="6"/>
      <c r="C88" s="6"/>
      <c r="D88" s="6"/>
      <c r="E88" s="6"/>
      <c r="F88" s="6"/>
      <c r="G88" s="6"/>
      <c r="H88" s="35" t="s">
        <v>61</v>
      </c>
      <c r="I88" s="35" t="s">
        <v>62</v>
      </c>
    </row>
    <row r="89" spans="1:12" ht="15.75" customHeight="1" x14ac:dyDescent="0.3">
      <c r="A89" s="33" t="s">
        <v>35</v>
      </c>
      <c r="B89" s="5" t="s">
        <v>131</v>
      </c>
      <c r="C89" s="5"/>
      <c r="D89" s="5"/>
      <c r="E89" s="5"/>
      <c r="F89" s="5"/>
      <c r="G89" s="5"/>
      <c r="H89" s="44">
        <v>0</v>
      </c>
      <c r="I89" s="46">
        <f>I29*H89</f>
        <v>0</v>
      </c>
    </row>
    <row r="90" spans="1:12" ht="15.75" customHeight="1" x14ac:dyDescent="0.3">
      <c r="A90" s="6" t="s">
        <v>132</v>
      </c>
      <c r="B90" s="6"/>
      <c r="C90" s="6"/>
      <c r="D90" s="6"/>
      <c r="E90" s="6"/>
      <c r="F90" s="6"/>
      <c r="G90" s="6"/>
      <c r="H90" s="47">
        <f>H89</f>
        <v>0</v>
      </c>
      <c r="I90" s="45">
        <f>I89</f>
        <v>0</v>
      </c>
    </row>
    <row r="91" spans="1:12" ht="15.75" customHeight="1" x14ac:dyDescent="0.3">
      <c r="A91" s="92"/>
      <c r="B91" s="92"/>
      <c r="C91" s="92"/>
      <c r="D91" s="92"/>
      <c r="E91" s="92"/>
      <c r="F91" s="92"/>
      <c r="G91" s="92"/>
      <c r="H91" s="92"/>
      <c r="I91" s="92"/>
    </row>
    <row r="92" spans="1:12" ht="15.75" customHeight="1" x14ac:dyDescent="0.3">
      <c r="A92" s="6" t="s">
        <v>133</v>
      </c>
      <c r="B92" s="6"/>
      <c r="C92" s="6"/>
      <c r="D92" s="6"/>
      <c r="E92" s="6"/>
      <c r="F92" s="6"/>
      <c r="G92" s="6"/>
      <c r="H92" s="6"/>
      <c r="I92" s="6"/>
    </row>
    <row r="93" spans="1:12" ht="15.75" customHeight="1" x14ac:dyDescent="0.3">
      <c r="A93" s="6" t="s">
        <v>134</v>
      </c>
      <c r="B93" s="6"/>
      <c r="C93" s="6"/>
      <c r="D93" s="6"/>
      <c r="E93" s="6"/>
      <c r="F93" s="6"/>
      <c r="G93" s="6"/>
      <c r="H93" s="6"/>
      <c r="I93" s="35" t="s">
        <v>62</v>
      </c>
    </row>
    <row r="94" spans="1:12" ht="15.75" customHeight="1" x14ac:dyDescent="0.3">
      <c r="A94" s="33" t="s">
        <v>135</v>
      </c>
      <c r="B94" s="5" t="s">
        <v>136</v>
      </c>
      <c r="C94" s="5"/>
      <c r="D94" s="5"/>
      <c r="E94" s="5"/>
      <c r="F94" s="5"/>
      <c r="G94" s="5"/>
      <c r="H94" s="5"/>
      <c r="I94" s="46">
        <f>I86</f>
        <v>35.499999999999993</v>
      </c>
    </row>
    <row r="95" spans="1:12" ht="15.75" customHeight="1" x14ac:dyDescent="0.3">
      <c r="A95" s="33" t="s">
        <v>137</v>
      </c>
      <c r="B95" s="5" t="s">
        <v>138</v>
      </c>
      <c r="C95" s="5"/>
      <c r="D95" s="5"/>
      <c r="E95" s="5"/>
      <c r="F95" s="5"/>
      <c r="G95" s="5"/>
      <c r="H95" s="5"/>
      <c r="I95" s="46">
        <f>I90</f>
        <v>0</v>
      </c>
    </row>
    <row r="96" spans="1:12" ht="15.75" customHeight="1" x14ac:dyDescent="0.3">
      <c r="A96" s="6" t="s">
        <v>139</v>
      </c>
      <c r="B96" s="6"/>
      <c r="C96" s="6"/>
      <c r="D96" s="6"/>
      <c r="E96" s="6"/>
      <c r="F96" s="6"/>
      <c r="G96" s="6"/>
      <c r="H96" s="6"/>
      <c r="I96" s="45">
        <f>SUM(I94:I95)</f>
        <v>35.499999999999993</v>
      </c>
    </row>
    <row r="97" spans="1:9" ht="15.75" customHeight="1" x14ac:dyDescent="0.3">
      <c r="A97" s="92"/>
      <c r="B97" s="92"/>
      <c r="C97" s="92"/>
      <c r="D97" s="92"/>
      <c r="E97" s="92"/>
      <c r="F97" s="92"/>
      <c r="G97" s="92"/>
      <c r="H97" s="92"/>
      <c r="I97" s="92"/>
    </row>
    <row r="98" spans="1:9" ht="15.75" customHeight="1" x14ac:dyDescent="0.3">
      <c r="A98" s="6" t="s">
        <v>140</v>
      </c>
      <c r="B98" s="6"/>
      <c r="C98" s="6"/>
      <c r="D98" s="6"/>
      <c r="E98" s="6"/>
      <c r="F98" s="6"/>
      <c r="G98" s="6"/>
      <c r="H98" s="6"/>
      <c r="I98" s="6"/>
    </row>
    <row r="99" spans="1:9" ht="15.75" customHeight="1" x14ac:dyDescent="0.3">
      <c r="A99" s="35">
        <v>5</v>
      </c>
      <c r="B99" s="6" t="s">
        <v>141</v>
      </c>
      <c r="C99" s="6"/>
      <c r="D99" s="6"/>
      <c r="E99" s="6"/>
      <c r="F99" s="6"/>
      <c r="G99" s="6"/>
      <c r="H99" s="35"/>
      <c r="I99" s="35" t="s">
        <v>62</v>
      </c>
    </row>
    <row r="100" spans="1:9" ht="15.75" customHeight="1" x14ac:dyDescent="0.3">
      <c r="A100" s="57" t="s">
        <v>35</v>
      </c>
      <c r="B100" s="87" t="s">
        <v>142</v>
      </c>
      <c r="C100" s="87"/>
      <c r="D100" s="87"/>
      <c r="E100" s="87"/>
      <c r="F100" s="87"/>
      <c r="G100" s="87"/>
      <c r="H100" s="58" t="s">
        <v>96</v>
      </c>
      <c r="I100" s="46">
        <v>0</v>
      </c>
    </row>
    <row r="101" spans="1:9" ht="15.75" customHeight="1" x14ac:dyDescent="0.3">
      <c r="A101" s="57" t="s">
        <v>37</v>
      </c>
      <c r="B101" s="87" t="s">
        <v>143</v>
      </c>
      <c r="C101" s="87"/>
      <c r="D101" s="87"/>
      <c r="E101" s="87"/>
      <c r="F101" s="87"/>
      <c r="G101" s="87"/>
      <c r="H101" s="58" t="s">
        <v>96</v>
      </c>
      <c r="I101" s="59">
        <f>EPIS!F24</f>
        <v>31.663333333333338</v>
      </c>
    </row>
    <row r="102" spans="1:9" ht="15.75" customHeight="1" x14ac:dyDescent="0.3">
      <c r="A102" s="57" t="s">
        <v>40</v>
      </c>
      <c r="B102" s="87" t="s">
        <v>144</v>
      </c>
      <c r="C102" s="87"/>
      <c r="D102" s="87"/>
      <c r="E102" s="87"/>
      <c r="F102" s="87"/>
      <c r="G102" s="87"/>
      <c r="H102" s="58" t="s">
        <v>96</v>
      </c>
      <c r="I102" s="59">
        <f>UNIFORMES!F22</f>
        <v>62.843333333333327</v>
      </c>
    </row>
    <row r="103" spans="1:9" ht="15.75" customHeight="1" x14ac:dyDescent="0.3">
      <c r="A103" s="57" t="s">
        <v>43</v>
      </c>
      <c r="B103" s="87" t="s">
        <v>145</v>
      </c>
      <c r="C103" s="87"/>
      <c r="D103" s="87"/>
      <c r="E103" s="87"/>
      <c r="F103" s="87"/>
      <c r="G103" s="87"/>
      <c r="H103" s="60" t="s">
        <v>96</v>
      </c>
      <c r="I103" s="46">
        <f>'FERRAMENTAS E EQUIPAMENTOS'!F29</f>
        <v>202.40222222222218</v>
      </c>
    </row>
    <row r="104" spans="1:9" ht="15.75" customHeight="1" x14ac:dyDescent="0.3">
      <c r="A104" s="6" t="s">
        <v>146</v>
      </c>
      <c r="B104" s="6"/>
      <c r="C104" s="6"/>
      <c r="D104" s="6"/>
      <c r="E104" s="6"/>
      <c r="F104" s="6"/>
      <c r="G104" s="6"/>
      <c r="H104" s="47" t="s">
        <v>96</v>
      </c>
      <c r="I104" s="45">
        <f>SUM(I100:I103)</f>
        <v>296.90888888888884</v>
      </c>
    </row>
    <row r="105" spans="1:9" ht="15.75" customHeight="1" x14ac:dyDescent="0.3">
      <c r="A105" s="95" t="s">
        <v>147</v>
      </c>
      <c r="B105" s="95"/>
      <c r="C105" s="95"/>
      <c r="D105" s="95"/>
      <c r="E105" s="95"/>
      <c r="F105" s="95"/>
      <c r="G105" s="90" t="s">
        <v>78</v>
      </c>
      <c r="H105" s="90"/>
      <c r="I105" s="48">
        <f>I29</f>
        <v>1652.06</v>
      </c>
    </row>
    <row r="106" spans="1:9" ht="15.75" customHeight="1" x14ac:dyDescent="0.3">
      <c r="A106" s="95"/>
      <c r="B106" s="95"/>
      <c r="C106" s="95"/>
      <c r="D106" s="95"/>
      <c r="E106" s="95"/>
      <c r="F106" s="95"/>
      <c r="G106" s="90" t="s">
        <v>110</v>
      </c>
      <c r="H106" s="90"/>
      <c r="I106" s="48">
        <f>I62</f>
        <v>1698.19</v>
      </c>
    </row>
    <row r="107" spans="1:9" ht="15.75" customHeight="1" x14ac:dyDescent="0.3">
      <c r="A107" s="95"/>
      <c r="B107" s="95"/>
      <c r="C107" s="95"/>
      <c r="D107" s="95"/>
      <c r="E107" s="95"/>
      <c r="F107" s="95"/>
      <c r="G107" s="90" t="s">
        <v>120</v>
      </c>
      <c r="H107" s="90"/>
      <c r="I107" s="48">
        <f>I73</f>
        <v>235.85999999999999</v>
      </c>
    </row>
    <row r="108" spans="1:9" ht="15.75" customHeight="1" x14ac:dyDescent="0.3">
      <c r="A108" s="95"/>
      <c r="B108" s="95"/>
      <c r="C108" s="95"/>
      <c r="D108" s="95"/>
      <c r="E108" s="95"/>
      <c r="F108" s="95"/>
      <c r="G108" s="90" t="s">
        <v>148</v>
      </c>
      <c r="H108" s="90"/>
      <c r="I108" s="48">
        <f>I96</f>
        <v>35.499999999999993</v>
      </c>
    </row>
    <row r="109" spans="1:9" ht="15.75" customHeight="1" x14ac:dyDescent="0.3">
      <c r="A109" s="95"/>
      <c r="B109" s="95"/>
      <c r="C109" s="95"/>
      <c r="D109" s="95"/>
      <c r="E109" s="95"/>
      <c r="F109" s="95"/>
      <c r="G109" s="90" t="s">
        <v>149</v>
      </c>
      <c r="H109" s="90"/>
      <c r="I109" s="48">
        <f>I104</f>
        <v>296.90888888888884</v>
      </c>
    </row>
    <row r="110" spans="1:9" ht="15.75" customHeight="1" x14ac:dyDescent="0.3">
      <c r="A110" s="95"/>
      <c r="B110" s="95"/>
      <c r="C110" s="95"/>
      <c r="D110" s="95"/>
      <c r="E110" s="95"/>
      <c r="F110" s="95"/>
      <c r="G110" s="91" t="s">
        <v>80</v>
      </c>
      <c r="H110" s="91"/>
      <c r="I110" s="49">
        <f>SUM(I105:I109)</f>
        <v>3918.5188888888888</v>
      </c>
    </row>
    <row r="111" spans="1:9" ht="15.75" customHeight="1" x14ac:dyDescent="0.3">
      <c r="A111" s="6" t="s">
        <v>150</v>
      </c>
      <c r="B111" s="6"/>
      <c r="C111" s="6"/>
      <c r="D111" s="6"/>
      <c r="E111" s="6"/>
      <c r="F111" s="6"/>
      <c r="G111" s="6"/>
      <c r="H111" s="6"/>
      <c r="I111" s="6"/>
    </row>
    <row r="112" spans="1:9" ht="15.75" customHeight="1" x14ac:dyDescent="0.3">
      <c r="A112" s="35">
        <v>6</v>
      </c>
      <c r="B112" s="6" t="s">
        <v>151</v>
      </c>
      <c r="C112" s="6"/>
      <c r="D112" s="6"/>
      <c r="E112" s="6"/>
      <c r="F112" s="6"/>
      <c r="G112" s="6"/>
      <c r="H112" s="35" t="s">
        <v>61</v>
      </c>
      <c r="I112" s="35" t="s">
        <v>62</v>
      </c>
    </row>
    <row r="113" spans="1:9" ht="15.75" customHeight="1" x14ac:dyDescent="0.3">
      <c r="A113" s="33" t="s">
        <v>35</v>
      </c>
      <c r="B113" s="5" t="s">
        <v>152</v>
      </c>
      <c r="C113" s="5"/>
      <c r="D113" s="5"/>
      <c r="E113" s="5"/>
      <c r="F113" s="5"/>
      <c r="G113" s="5"/>
      <c r="H113" s="61">
        <v>0.05</v>
      </c>
      <c r="I113" s="46">
        <f>ROUND(H113*I110,2)</f>
        <v>195.93</v>
      </c>
    </row>
    <row r="114" spans="1:9" ht="15.75" customHeight="1" x14ac:dyDescent="0.3">
      <c r="A114" s="33" t="s">
        <v>37</v>
      </c>
      <c r="B114" s="5" t="s">
        <v>153</v>
      </c>
      <c r="C114" s="5"/>
      <c r="D114" s="5"/>
      <c r="E114" s="5"/>
      <c r="F114" s="5"/>
      <c r="G114" s="5"/>
      <c r="H114" s="61">
        <v>0.1</v>
      </c>
      <c r="I114" s="46">
        <f>ROUND(H114*(I110+I113),2)</f>
        <v>411.44</v>
      </c>
    </row>
    <row r="115" spans="1:9" ht="15.75" customHeight="1" x14ac:dyDescent="0.3">
      <c r="A115" s="33" t="s">
        <v>40</v>
      </c>
      <c r="B115" s="96" t="s">
        <v>154</v>
      </c>
      <c r="C115" s="96"/>
      <c r="D115" s="96"/>
      <c r="E115" s="96"/>
      <c r="F115" s="96"/>
      <c r="G115" s="96"/>
      <c r="H115" s="44"/>
      <c r="I115" s="62"/>
    </row>
    <row r="116" spans="1:9" ht="15.75" customHeight="1" x14ac:dyDescent="0.3">
      <c r="A116" s="33" t="s">
        <v>155</v>
      </c>
      <c r="B116" s="5" t="s">
        <v>156</v>
      </c>
      <c r="C116" s="5"/>
      <c r="D116" s="5"/>
      <c r="E116" s="5"/>
      <c r="F116" s="5"/>
      <c r="G116" s="5"/>
      <c r="H116" s="61">
        <v>1.6500000000000001E-2</v>
      </c>
      <c r="I116" s="46">
        <f>ROUND($I$126*H116,2)</f>
        <v>87.09</v>
      </c>
    </row>
    <row r="117" spans="1:9" ht="15.75" customHeight="1" x14ac:dyDescent="0.3">
      <c r="A117" s="33" t="s">
        <v>157</v>
      </c>
      <c r="B117" s="5" t="s">
        <v>158</v>
      </c>
      <c r="C117" s="5"/>
      <c r="D117" s="5"/>
      <c r="E117" s="5"/>
      <c r="F117" s="5"/>
      <c r="G117" s="5"/>
      <c r="H117" s="61">
        <v>7.5999999999999998E-2</v>
      </c>
      <c r="I117" s="46">
        <f>ROUND($I$126*H117,2)</f>
        <v>401.13</v>
      </c>
    </row>
    <row r="118" spans="1:9" ht="15.75" customHeight="1" x14ac:dyDescent="0.3">
      <c r="A118" s="33" t="s">
        <v>159</v>
      </c>
      <c r="B118" s="5" t="s">
        <v>160</v>
      </c>
      <c r="C118" s="5"/>
      <c r="D118" s="5"/>
      <c r="E118" s="5"/>
      <c r="F118" s="5"/>
      <c r="G118" s="5"/>
      <c r="H118" s="61">
        <v>0.05</v>
      </c>
      <c r="I118" s="46">
        <f>ROUND($I$126*H118,2)</f>
        <v>263.89999999999998</v>
      </c>
    </row>
    <row r="119" spans="1:9" ht="15.75" customHeight="1" x14ac:dyDescent="0.3">
      <c r="A119" s="6" t="s">
        <v>161</v>
      </c>
      <c r="B119" s="6"/>
      <c r="C119" s="6"/>
      <c r="D119" s="6"/>
      <c r="E119" s="6"/>
      <c r="F119" s="6"/>
      <c r="G119" s="6"/>
      <c r="H119" s="63">
        <f>SUM(H113:H118)</f>
        <v>0.29250000000000004</v>
      </c>
      <c r="I119" s="45">
        <f>SUM(I113:I118)</f>
        <v>1359.4900000000002</v>
      </c>
    </row>
    <row r="120" spans="1:9" ht="15.75" customHeight="1" x14ac:dyDescent="0.3">
      <c r="A120" s="64"/>
      <c r="B120" s="97"/>
      <c r="C120" s="97"/>
      <c r="D120" s="97"/>
      <c r="E120" s="97"/>
      <c r="F120" s="97"/>
      <c r="G120" s="97"/>
      <c r="H120" s="97"/>
      <c r="I120" s="97"/>
    </row>
    <row r="121" spans="1:9" ht="15.75" customHeight="1" x14ac:dyDescent="0.3">
      <c r="A121" s="65" t="s">
        <v>162</v>
      </c>
      <c r="B121" s="98" t="s">
        <v>163</v>
      </c>
      <c r="C121" s="98"/>
      <c r="D121" s="98"/>
      <c r="E121" s="98"/>
      <c r="F121" s="98"/>
      <c r="G121" s="98"/>
      <c r="H121" s="67">
        <f>SUM(H116+H117+H118)</f>
        <v>0.14250000000000002</v>
      </c>
      <c r="I121" s="68"/>
    </row>
    <row r="122" spans="1:9" ht="15.75" customHeight="1" x14ac:dyDescent="0.3">
      <c r="A122" s="65"/>
      <c r="B122" s="98">
        <v>100</v>
      </c>
      <c r="C122" s="98"/>
      <c r="D122" s="98"/>
      <c r="E122" s="98"/>
      <c r="F122" s="98"/>
      <c r="G122" s="98"/>
      <c r="H122" s="67"/>
      <c r="I122" s="68"/>
    </row>
    <row r="123" spans="1:9" ht="15.75" customHeight="1" x14ac:dyDescent="0.3">
      <c r="A123" s="69"/>
      <c r="B123" s="66"/>
      <c r="C123" s="66"/>
      <c r="D123" s="66"/>
      <c r="E123" s="66"/>
      <c r="F123" s="66"/>
      <c r="G123" s="66"/>
      <c r="H123" s="67"/>
      <c r="I123" s="68"/>
    </row>
    <row r="124" spans="1:9" ht="15.75" customHeight="1" x14ac:dyDescent="0.3">
      <c r="A124" s="65" t="s">
        <v>164</v>
      </c>
      <c r="B124" s="98" t="s">
        <v>165</v>
      </c>
      <c r="C124" s="98"/>
      <c r="D124" s="98"/>
      <c r="E124" s="98"/>
      <c r="F124" s="98"/>
      <c r="G124" s="98"/>
      <c r="H124" s="67"/>
      <c r="I124" s="68">
        <f>I110+I113+I114</f>
        <v>4525.8888888888887</v>
      </c>
    </row>
    <row r="125" spans="1:9" ht="15.75" customHeight="1" x14ac:dyDescent="0.3">
      <c r="A125" s="65"/>
      <c r="B125" s="66"/>
      <c r="C125" s="66"/>
      <c r="D125" s="66"/>
      <c r="E125" s="66"/>
      <c r="F125" s="66"/>
      <c r="G125" s="66"/>
      <c r="H125" s="67"/>
      <c r="I125" s="68"/>
    </row>
    <row r="126" spans="1:9" ht="15.75" customHeight="1" x14ac:dyDescent="0.3">
      <c r="A126" s="65" t="s">
        <v>166</v>
      </c>
      <c r="B126" s="98" t="s">
        <v>167</v>
      </c>
      <c r="C126" s="98"/>
      <c r="D126" s="98"/>
      <c r="E126" s="98"/>
      <c r="F126" s="98"/>
      <c r="G126" s="98"/>
      <c r="H126" s="67"/>
      <c r="I126" s="68">
        <f>ROUND(I124/(1-H121),2)</f>
        <v>5278</v>
      </c>
    </row>
    <row r="127" spans="1:9" ht="15.75" customHeight="1" x14ac:dyDescent="0.3">
      <c r="A127" s="65"/>
      <c r="B127" s="66"/>
      <c r="C127" s="66"/>
      <c r="D127" s="66"/>
      <c r="E127" s="66"/>
      <c r="F127" s="66"/>
      <c r="G127" s="66"/>
      <c r="H127" s="67"/>
      <c r="I127" s="68"/>
    </row>
    <row r="128" spans="1:9" ht="15.75" customHeight="1" x14ac:dyDescent="0.3">
      <c r="A128" s="65"/>
      <c r="B128" s="98" t="s">
        <v>168</v>
      </c>
      <c r="C128" s="98"/>
      <c r="D128" s="98"/>
      <c r="E128" s="98"/>
      <c r="F128" s="98"/>
      <c r="G128" s="98"/>
      <c r="H128" s="67"/>
      <c r="I128" s="68">
        <f>I126-I124</f>
        <v>752.11111111111131</v>
      </c>
    </row>
    <row r="129" spans="1:9" ht="15.75" customHeight="1" x14ac:dyDescent="0.3">
      <c r="A129" s="64"/>
      <c r="B129" s="70"/>
      <c r="C129" s="70"/>
      <c r="D129" s="70"/>
      <c r="E129" s="70"/>
      <c r="F129" s="70"/>
      <c r="G129" s="70"/>
      <c r="H129" s="70"/>
      <c r="I129" s="71"/>
    </row>
    <row r="130" spans="1:9" ht="15.75" customHeight="1" x14ac:dyDescent="0.3">
      <c r="A130" s="6" t="s">
        <v>169</v>
      </c>
      <c r="B130" s="6"/>
      <c r="C130" s="6"/>
      <c r="D130" s="6"/>
      <c r="E130" s="6"/>
      <c r="F130" s="6"/>
      <c r="G130" s="6"/>
      <c r="H130" s="6"/>
      <c r="I130" s="6"/>
    </row>
    <row r="131" spans="1:9" ht="15.75" customHeight="1" x14ac:dyDescent="0.3">
      <c r="A131" s="6" t="s">
        <v>170</v>
      </c>
      <c r="B131" s="6"/>
      <c r="C131" s="6"/>
      <c r="D131" s="6"/>
      <c r="E131" s="6"/>
      <c r="F131" s="6"/>
      <c r="G131" s="6"/>
      <c r="H131" s="6"/>
      <c r="I131" s="35" t="s">
        <v>62</v>
      </c>
    </row>
    <row r="132" spans="1:9" ht="15.75" customHeight="1" x14ac:dyDescent="0.3">
      <c r="A132" s="34" t="s">
        <v>35</v>
      </c>
      <c r="B132" s="5" t="str">
        <f>A21</f>
        <v>MÓDULO 1 - COMPOSIÇÃO DA REMUNERAÇÃO</v>
      </c>
      <c r="C132" s="5"/>
      <c r="D132" s="5"/>
      <c r="E132" s="5"/>
      <c r="F132" s="5"/>
      <c r="G132" s="5"/>
      <c r="H132" s="5"/>
      <c r="I132" s="72">
        <f>I29</f>
        <v>1652.06</v>
      </c>
    </row>
    <row r="133" spans="1:9" ht="15.75" customHeight="1" x14ac:dyDescent="0.3">
      <c r="A133" s="34" t="s">
        <v>37</v>
      </c>
      <c r="B133" s="5" t="str">
        <f>A31</f>
        <v>MÓDULO 2 – ENCARGOS E BENEFÍCIOS ANUAIS, MENSAIS E DIÁRIOS</v>
      </c>
      <c r="C133" s="5"/>
      <c r="D133" s="5"/>
      <c r="E133" s="5"/>
      <c r="F133" s="5"/>
      <c r="G133" s="5"/>
      <c r="H133" s="5"/>
      <c r="I133" s="72">
        <f>I62</f>
        <v>1698.19</v>
      </c>
    </row>
    <row r="134" spans="1:9" ht="15.75" customHeight="1" x14ac:dyDescent="0.3">
      <c r="A134" s="34" t="s">
        <v>40</v>
      </c>
      <c r="B134" s="5" t="str">
        <f>A66</f>
        <v>MÓDULO 3 – PROVISÃO PARA RESCISÃO</v>
      </c>
      <c r="C134" s="5"/>
      <c r="D134" s="5"/>
      <c r="E134" s="5"/>
      <c r="F134" s="5"/>
      <c r="G134" s="5"/>
      <c r="H134" s="5"/>
      <c r="I134" s="72">
        <f>I73</f>
        <v>235.85999999999999</v>
      </c>
    </row>
    <row r="135" spans="1:9" ht="15.75" customHeight="1" x14ac:dyDescent="0.3">
      <c r="A135" s="34" t="s">
        <v>43</v>
      </c>
      <c r="B135" s="5" t="str">
        <f>A78</f>
        <v>MÓDULO 4 – CUSTO DE REPOSIÇÃO DO PROFISSIONAL AUSENTE</v>
      </c>
      <c r="C135" s="5"/>
      <c r="D135" s="5"/>
      <c r="E135" s="5"/>
      <c r="F135" s="5"/>
      <c r="G135" s="5"/>
      <c r="H135" s="5"/>
      <c r="I135" s="72">
        <f>I96</f>
        <v>35.499999999999993</v>
      </c>
    </row>
    <row r="136" spans="1:9" ht="15.75" customHeight="1" x14ac:dyDescent="0.3">
      <c r="A136" s="34" t="s">
        <v>67</v>
      </c>
      <c r="B136" s="5" t="str">
        <f>A98</f>
        <v>MÓDULO 5 – INSUMOS DIVERSOS</v>
      </c>
      <c r="C136" s="5"/>
      <c r="D136" s="5"/>
      <c r="E136" s="5"/>
      <c r="F136" s="5"/>
      <c r="G136" s="5"/>
      <c r="H136" s="5"/>
      <c r="I136" s="72">
        <f>I104</f>
        <v>296.90888888888884</v>
      </c>
    </row>
    <row r="137" spans="1:9" ht="15.75" customHeight="1" x14ac:dyDescent="0.3">
      <c r="A137" s="6" t="s">
        <v>171</v>
      </c>
      <c r="B137" s="6"/>
      <c r="C137" s="6"/>
      <c r="D137" s="6"/>
      <c r="E137" s="6"/>
      <c r="F137" s="6"/>
      <c r="G137" s="6"/>
      <c r="H137" s="6"/>
      <c r="I137" s="45">
        <f>SUM(I132:I136)</f>
        <v>3918.5188888888888</v>
      </c>
    </row>
    <row r="138" spans="1:9" ht="15.75" customHeight="1" x14ac:dyDescent="0.3">
      <c r="A138" s="34" t="s">
        <v>69</v>
      </c>
      <c r="B138" s="5" t="str">
        <f>A111</f>
        <v>MÓDULO 6 – CUSTOS INDIRETOS, TRIBUTOS E LUCRO</v>
      </c>
      <c r="C138" s="5"/>
      <c r="D138" s="5"/>
      <c r="E138" s="5"/>
      <c r="F138" s="5"/>
      <c r="G138" s="5"/>
      <c r="H138" s="5"/>
      <c r="I138" s="72">
        <f>I119</f>
        <v>1359.4900000000002</v>
      </c>
    </row>
    <row r="139" spans="1:9" ht="15.75" customHeight="1" x14ac:dyDescent="0.3">
      <c r="A139" s="6" t="s">
        <v>172</v>
      </c>
      <c r="B139" s="6"/>
      <c r="C139" s="6"/>
      <c r="D139" s="6"/>
      <c r="E139" s="6"/>
      <c r="F139" s="6"/>
      <c r="G139" s="6"/>
      <c r="H139" s="6"/>
      <c r="I139" s="45">
        <f>SUM(I137:I138)</f>
        <v>5278.0088888888895</v>
      </c>
    </row>
    <row r="140" spans="1:9" ht="15.75" customHeight="1" x14ac:dyDescent="0.3"/>
    <row r="141" spans="1:9" ht="15.75" customHeight="1" x14ac:dyDescent="0.3"/>
    <row r="142" spans="1:9" ht="15.75" customHeight="1" x14ac:dyDescent="0.3"/>
    <row r="143" spans="1:9" ht="15.75" customHeight="1" x14ac:dyDescent="0.3"/>
    <row r="144" spans="1:9"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sheetData>
  <mergeCells count="144">
    <mergeCell ref="B135:H135"/>
    <mergeCell ref="B136:H136"/>
    <mergeCell ref="A137:H137"/>
    <mergeCell ref="B138:H138"/>
    <mergeCell ref="A139:H139"/>
    <mergeCell ref="B122:G122"/>
    <mergeCell ref="B124:G124"/>
    <mergeCell ref="B126:G126"/>
    <mergeCell ref="B128:G128"/>
    <mergeCell ref="A130:I130"/>
    <mergeCell ref="A131:H131"/>
    <mergeCell ref="B132:H132"/>
    <mergeCell ref="B133:H133"/>
    <mergeCell ref="B134:H134"/>
    <mergeCell ref="B113:G113"/>
    <mergeCell ref="B114:G114"/>
    <mergeCell ref="B115:G115"/>
    <mergeCell ref="B116:G116"/>
    <mergeCell ref="B117:G117"/>
    <mergeCell ref="B118:G118"/>
    <mergeCell ref="A119:G119"/>
    <mergeCell ref="B120:I120"/>
    <mergeCell ref="B121:G121"/>
    <mergeCell ref="A105:F110"/>
    <mergeCell ref="G105:H105"/>
    <mergeCell ref="G106:H106"/>
    <mergeCell ref="G107:H107"/>
    <mergeCell ref="G108:H108"/>
    <mergeCell ref="G109:H109"/>
    <mergeCell ref="G110:H110"/>
    <mergeCell ref="A111:I111"/>
    <mergeCell ref="B112:G112"/>
    <mergeCell ref="A96:H96"/>
    <mergeCell ref="A97:I97"/>
    <mergeCell ref="A98:I98"/>
    <mergeCell ref="B99:G99"/>
    <mergeCell ref="B100:G100"/>
    <mergeCell ref="B101:G101"/>
    <mergeCell ref="B102:G102"/>
    <mergeCell ref="B103:G103"/>
    <mergeCell ref="A104:G104"/>
    <mergeCell ref="A87:I87"/>
    <mergeCell ref="A88:G88"/>
    <mergeCell ref="B89:G89"/>
    <mergeCell ref="A90:G90"/>
    <mergeCell ref="A91:I91"/>
    <mergeCell ref="A92:I92"/>
    <mergeCell ref="A93:H93"/>
    <mergeCell ref="B94:H94"/>
    <mergeCell ref="B95:H95"/>
    <mergeCell ref="A78:I78"/>
    <mergeCell ref="A79:G79"/>
    <mergeCell ref="B80:G80"/>
    <mergeCell ref="B81:G81"/>
    <mergeCell ref="B82:G82"/>
    <mergeCell ref="B83:G83"/>
    <mergeCell ref="B84:G84"/>
    <mergeCell ref="B85:G85"/>
    <mergeCell ref="A86:G86"/>
    <mergeCell ref="A66:I66"/>
    <mergeCell ref="B67:G67"/>
    <mergeCell ref="B68:G68"/>
    <mergeCell ref="B69:G69"/>
    <mergeCell ref="B70:G70"/>
    <mergeCell ref="B71:G71"/>
    <mergeCell ref="B72:G72"/>
    <mergeCell ref="A73:G73"/>
    <mergeCell ref="A74:F77"/>
    <mergeCell ref="G74:H74"/>
    <mergeCell ref="G75:H75"/>
    <mergeCell ref="G76:H76"/>
    <mergeCell ref="G77:H77"/>
    <mergeCell ref="A58:H58"/>
    <mergeCell ref="B59:H59"/>
    <mergeCell ref="B60:H60"/>
    <mergeCell ref="B61:H61"/>
    <mergeCell ref="A62:H62"/>
    <mergeCell ref="A63:F65"/>
    <mergeCell ref="G63:H63"/>
    <mergeCell ref="G64:H64"/>
    <mergeCell ref="G65:H65"/>
    <mergeCell ref="A49:I49"/>
    <mergeCell ref="A50:G50"/>
    <mergeCell ref="B51:G51"/>
    <mergeCell ref="B52:G52"/>
    <mergeCell ref="B53:G53"/>
    <mergeCell ref="B54:G54"/>
    <mergeCell ref="A55:H55"/>
    <mergeCell ref="A56:I56"/>
    <mergeCell ref="A57:I57"/>
    <mergeCell ref="B40:G40"/>
    <mergeCell ref="B41:G41"/>
    <mergeCell ref="B42:G42"/>
    <mergeCell ref="B43:G43"/>
    <mergeCell ref="B44:G44"/>
    <mergeCell ref="B45:G45"/>
    <mergeCell ref="B46:G46"/>
    <mergeCell ref="B47:G47"/>
    <mergeCell ref="A48:G48"/>
    <mergeCell ref="A32:G32"/>
    <mergeCell ref="B33:G33"/>
    <mergeCell ref="B34:G34"/>
    <mergeCell ref="A35:G35"/>
    <mergeCell ref="A36:F38"/>
    <mergeCell ref="G36:H36"/>
    <mergeCell ref="G37:H37"/>
    <mergeCell ref="G38:H38"/>
    <mergeCell ref="A39:G39"/>
    <mergeCell ref="B23:G23"/>
    <mergeCell ref="B24:G24"/>
    <mergeCell ref="B25:G25"/>
    <mergeCell ref="B26:G26"/>
    <mergeCell ref="B27:G27"/>
    <mergeCell ref="B28:G28"/>
    <mergeCell ref="A29:H29"/>
    <mergeCell ref="A30:I30"/>
    <mergeCell ref="A31:I31"/>
    <mergeCell ref="A14:I14"/>
    <mergeCell ref="B15:H15"/>
    <mergeCell ref="B16:H16"/>
    <mergeCell ref="B17:H17"/>
    <mergeCell ref="B18:H18"/>
    <mergeCell ref="B19:H19"/>
    <mergeCell ref="A20:I20"/>
    <mergeCell ref="A21:I21"/>
    <mergeCell ref="B22:G22"/>
    <mergeCell ref="B9:H9"/>
    <mergeCell ref="A10:I10"/>
    <mergeCell ref="A11:I11"/>
    <mergeCell ref="A12:B12"/>
    <mergeCell ref="C12:D12"/>
    <mergeCell ref="E12:I12"/>
    <mergeCell ref="A13:B13"/>
    <mergeCell ref="C13:D13"/>
    <mergeCell ref="E13:I13"/>
    <mergeCell ref="A1:I1"/>
    <mergeCell ref="A2:I2"/>
    <mergeCell ref="A3:G3"/>
    <mergeCell ref="H3:I3"/>
    <mergeCell ref="A4:I4"/>
    <mergeCell ref="A5:I5"/>
    <mergeCell ref="B6:H6"/>
    <mergeCell ref="B7:H7"/>
    <mergeCell ref="B8:H8"/>
  </mergeCells>
  <pageMargins left="0.31527777777777799" right="0.31527777777777799" top="0.31527777777777799" bottom="0.31527777777777799" header="0.511811023622047" footer="0.511811023622047"/>
  <pageSetup paperSize="9" scale="73"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997"/>
  <sheetViews>
    <sheetView topLeftCell="A28" zoomScale="80" zoomScaleNormal="80" workbookViewId="0">
      <selection activeCell="I53" sqref="I53"/>
    </sheetView>
  </sheetViews>
  <sheetFormatPr defaultColWidth="8.6640625" defaultRowHeight="14.25" customHeight="1" x14ac:dyDescent="0.3"/>
  <cols>
    <col min="1" max="1" width="7.44140625" customWidth="1"/>
    <col min="2" max="2" width="12.44140625" customWidth="1"/>
    <col min="3" max="3" width="15" customWidth="1"/>
    <col min="4" max="4" width="15.33203125" customWidth="1"/>
    <col min="5" max="5" width="13.44140625" customWidth="1"/>
    <col min="6" max="6" width="13.5546875" customWidth="1"/>
    <col min="7" max="7" width="11.88671875" customWidth="1"/>
    <col min="8" max="8" width="12.88671875" customWidth="1"/>
    <col min="9" max="9" width="33.77734375" customWidth="1"/>
    <col min="10" max="10" width="7.109375" customWidth="1"/>
    <col min="11" max="11" width="10.5546875" customWidth="1"/>
    <col min="12" max="12" width="12.88671875" customWidth="1"/>
    <col min="13" max="13" width="7.109375" customWidth="1"/>
    <col min="14" max="14" width="10.5546875" customWidth="1"/>
    <col min="15" max="1025" width="14.44140625" customWidth="1"/>
  </cols>
  <sheetData>
    <row r="1" spans="1:10" ht="14.4" x14ac:dyDescent="0.3">
      <c r="A1" s="8" t="s">
        <v>174</v>
      </c>
      <c r="B1" s="8"/>
      <c r="C1" s="8"/>
      <c r="D1" s="8"/>
      <c r="E1" s="8"/>
      <c r="F1" s="8"/>
      <c r="G1" s="8"/>
      <c r="H1" s="8"/>
      <c r="I1" s="8"/>
    </row>
    <row r="2" spans="1:10" ht="14.4" x14ac:dyDescent="0.3">
      <c r="A2" s="8"/>
      <c r="B2" s="8"/>
      <c r="C2" s="8"/>
      <c r="D2" s="8"/>
      <c r="E2" s="8"/>
      <c r="F2" s="8"/>
      <c r="G2" s="8"/>
      <c r="H2" s="8"/>
      <c r="I2" s="8"/>
    </row>
    <row r="3" spans="1:10" ht="14.4" x14ac:dyDescent="0.3">
      <c r="A3" s="8" t="s">
        <v>32</v>
      </c>
      <c r="B3" s="8"/>
      <c r="C3" s="8"/>
      <c r="D3" s="8"/>
      <c r="E3" s="8"/>
      <c r="F3" s="8"/>
      <c r="G3" s="8"/>
      <c r="H3" s="7" t="s">
        <v>33</v>
      </c>
      <c r="I3" s="7"/>
    </row>
    <row r="4" spans="1:10" ht="14.4" x14ac:dyDescent="0.3">
      <c r="A4" s="8"/>
      <c r="B4" s="8"/>
      <c r="C4" s="8"/>
      <c r="D4" s="8"/>
      <c r="E4" s="8"/>
      <c r="F4" s="8"/>
      <c r="G4" s="8"/>
      <c r="H4" s="8"/>
      <c r="I4" s="8"/>
    </row>
    <row r="5" spans="1:10" ht="14.4" x14ac:dyDescent="0.3">
      <c r="A5" s="6" t="s">
        <v>34</v>
      </c>
      <c r="B5" s="6"/>
      <c r="C5" s="6"/>
      <c r="D5" s="6"/>
      <c r="E5" s="6"/>
      <c r="F5" s="6"/>
      <c r="G5" s="6"/>
      <c r="H5" s="6"/>
      <c r="I5" s="6"/>
    </row>
    <row r="6" spans="1:10" ht="14.4" x14ac:dyDescent="0.3">
      <c r="A6" s="34" t="s">
        <v>35</v>
      </c>
      <c r="B6" s="5" t="s">
        <v>36</v>
      </c>
      <c r="C6" s="5"/>
      <c r="D6" s="5"/>
      <c r="E6" s="5"/>
      <c r="F6" s="5"/>
      <c r="G6" s="5"/>
      <c r="H6" s="5"/>
      <c r="I6" s="36"/>
    </row>
    <row r="7" spans="1:10" ht="14.4" x14ac:dyDescent="0.3">
      <c r="A7" s="34" t="s">
        <v>37</v>
      </c>
      <c r="B7" s="5" t="s">
        <v>38</v>
      </c>
      <c r="C7" s="5"/>
      <c r="D7" s="5"/>
      <c r="E7" s="5"/>
      <c r="F7" s="5"/>
      <c r="G7" s="5"/>
      <c r="H7" s="5"/>
      <c r="I7" s="34" t="s">
        <v>39</v>
      </c>
    </row>
    <row r="8" spans="1:10" ht="14.4" x14ac:dyDescent="0.3">
      <c r="A8" s="34" t="s">
        <v>40</v>
      </c>
      <c r="B8" s="5" t="s">
        <v>41</v>
      </c>
      <c r="C8" s="5"/>
      <c r="D8" s="5"/>
      <c r="E8" s="5"/>
      <c r="F8" s="5"/>
      <c r="G8" s="5"/>
      <c r="H8" s="5"/>
      <c r="I8" s="34" t="s">
        <v>42</v>
      </c>
    </row>
    <row r="9" spans="1:10" ht="14.4" x14ac:dyDescent="0.3">
      <c r="A9" s="34" t="s">
        <v>43</v>
      </c>
      <c r="B9" s="5" t="s">
        <v>44</v>
      </c>
      <c r="C9" s="5"/>
      <c r="D9" s="5"/>
      <c r="E9" s="5"/>
      <c r="F9" s="5"/>
      <c r="G9" s="5"/>
      <c r="H9" s="5"/>
      <c r="I9" s="34">
        <v>9</v>
      </c>
    </row>
    <row r="10" spans="1:10" ht="14.4" x14ac:dyDescent="0.3">
      <c r="A10" s="4"/>
      <c r="B10" s="4"/>
      <c r="C10" s="4"/>
      <c r="D10" s="4"/>
      <c r="E10" s="4"/>
      <c r="F10" s="4"/>
      <c r="G10" s="4"/>
      <c r="H10" s="4"/>
      <c r="I10" s="4"/>
    </row>
    <row r="11" spans="1:10" ht="14.4" x14ac:dyDescent="0.3">
      <c r="A11" s="6" t="s">
        <v>45</v>
      </c>
      <c r="B11" s="6"/>
      <c r="C11" s="6"/>
      <c r="D11" s="6"/>
      <c r="E11" s="6"/>
      <c r="F11" s="6"/>
      <c r="G11" s="6"/>
      <c r="H11" s="6"/>
      <c r="I11" s="6"/>
    </row>
    <row r="12" spans="1:10" ht="12.75" customHeight="1" x14ac:dyDescent="0.3">
      <c r="A12" s="7" t="s">
        <v>46</v>
      </c>
      <c r="B12" s="7"/>
      <c r="C12" s="7" t="s">
        <v>47</v>
      </c>
      <c r="D12" s="7"/>
      <c r="E12" s="7" t="s">
        <v>48</v>
      </c>
      <c r="F12" s="7"/>
      <c r="G12" s="7"/>
      <c r="H12" s="7"/>
      <c r="I12" s="7"/>
    </row>
    <row r="13" spans="1:10" ht="26.25" customHeight="1" x14ac:dyDescent="0.3">
      <c r="A13" s="3" t="s">
        <v>49</v>
      </c>
      <c r="B13" s="3"/>
      <c r="C13" s="2" t="s">
        <v>12</v>
      </c>
      <c r="D13" s="2"/>
      <c r="E13" s="1">
        <v>1</v>
      </c>
      <c r="F13" s="1"/>
      <c r="G13" s="1"/>
      <c r="H13" s="1"/>
      <c r="I13" s="1"/>
    </row>
    <row r="14" spans="1:10" ht="14.4" x14ac:dyDescent="0.3">
      <c r="A14" s="6" t="s">
        <v>50</v>
      </c>
      <c r="B14" s="6"/>
      <c r="C14" s="6"/>
      <c r="D14" s="6"/>
      <c r="E14" s="6"/>
      <c r="F14" s="6"/>
      <c r="G14" s="6"/>
      <c r="H14" s="6"/>
      <c r="I14" s="6"/>
    </row>
    <row r="15" spans="1:10" ht="14.4" x14ac:dyDescent="0.3">
      <c r="A15" s="34">
        <v>1</v>
      </c>
      <c r="B15" s="5" t="s">
        <v>51</v>
      </c>
      <c r="C15" s="5"/>
      <c r="D15" s="5"/>
      <c r="E15" s="5"/>
      <c r="F15" s="5"/>
      <c r="G15" s="5"/>
      <c r="H15" s="5"/>
      <c r="I15" s="38" t="s">
        <v>15</v>
      </c>
      <c r="J15" s="39"/>
    </row>
    <row r="16" spans="1:10" ht="14.4" x14ac:dyDescent="0.3">
      <c r="A16" s="34">
        <v>2</v>
      </c>
      <c r="B16" s="5" t="s">
        <v>53</v>
      </c>
      <c r="C16" s="5"/>
      <c r="D16" s="5"/>
      <c r="E16" s="5"/>
      <c r="F16" s="5"/>
      <c r="G16" s="5"/>
      <c r="H16" s="5"/>
      <c r="I16" s="34" t="s">
        <v>175</v>
      </c>
    </row>
    <row r="17" spans="1:9" ht="14.4" x14ac:dyDescent="0.3">
      <c r="A17" s="34">
        <v>3</v>
      </c>
      <c r="B17" s="5" t="s">
        <v>54</v>
      </c>
      <c r="C17" s="5"/>
      <c r="D17" s="5"/>
      <c r="E17" s="5"/>
      <c r="F17" s="5"/>
      <c r="G17" s="5"/>
      <c r="H17" s="5"/>
      <c r="I17" s="40">
        <v>1652.06</v>
      </c>
    </row>
    <row r="18" spans="1:9" ht="39.6" x14ac:dyDescent="0.3">
      <c r="A18" s="38">
        <v>4</v>
      </c>
      <c r="B18" s="86" t="s">
        <v>55</v>
      </c>
      <c r="C18" s="86"/>
      <c r="D18" s="86"/>
      <c r="E18" s="86"/>
      <c r="F18" s="86"/>
      <c r="G18" s="86"/>
      <c r="H18" s="86"/>
      <c r="I18" s="37" t="s">
        <v>56</v>
      </c>
    </row>
    <row r="19" spans="1:9" ht="14.4" x14ac:dyDescent="0.3">
      <c r="A19" s="34">
        <v>5</v>
      </c>
      <c r="B19" s="5" t="s">
        <v>57</v>
      </c>
      <c r="C19" s="5"/>
      <c r="D19" s="5"/>
      <c r="E19" s="5"/>
      <c r="F19" s="5"/>
      <c r="G19" s="5"/>
      <c r="H19" s="5"/>
      <c r="I19" s="36" t="s">
        <v>58</v>
      </c>
    </row>
    <row r="20" spans="1:9" ht="14.4" x14ac:dyDescent="0.3">
      <c r="A20" s="87"/>
      <c r="B20" s="87"/>
      <c r="C20" s="87"/>
      <c r="D20" s="87"/>
      <c r="E20" s="87"/>
      <c r="F20" s="87"/>
      <c r="G20" s="87"/>
      <c r="H20" s="87"/>
      <c r="I20" s="87"/>
    </row>
    <row r="21" spans="1:9" ht="15.75" customHeight="1" x14ac:dyDescent="0.3">
      <c r="A21" s="6" t="s">
        <v>59</v>
      </c>
      <c r="B21" s="6"/>
      <c r="C21" s="6"/>
      <c r="D21" s="6"/>
      <c r="E21" s="6"/>
      <c r="F21" s="6"/>
      <c r="G21" s="6"/>
      <c r="H21" s="6"/>
      <c r="I21" s="6"/>
    </row>
    <row r="22" spans="1:9" ht="15.75" customHeight="1" x14ac:dyDescent="0.3">
      <c r="A22" s="42">
        <v>1</v>
      </c>
      <c r="B22" s="6" t="s">
        <v>60</v>
      </c>
      <c r="C22" s="6"/>
      <c r="D22" s="6"/>
      <c r="E22" s="6"/>
      <c r="F22" s="6"/>
      <c r="G22" s="6"/>
      <c r="H22" s="35" t="s">
        <v>61</v>
      </c>
      <c r="I22" s="35" t="s">
        <v>62</v>
      </c>
    </row>
    <row r="23" spans="1:9" ht="15.75" customHeight="1" x14ac:dyDescent="0.3">
      <c r="A23" s="33" t="s">
        <v>35</v>
      </c>
      <c r="B23" s="5" t="s">
        <v>63</v>
      </c>
      <c r="C23" s="5"/>
      <c r="D23" s="5"/>
      <c r="E23" s="5"/>
      <c r="F23" s="5"/>
      <c r="G23" s="5"/>
      <c r="H23" s="41"/>
      <c r="I23" s="43">
        <f>I17</f>
        <v>1652.06</v>
      </c>
    </row>
    <row r="24" spans="1:9" ht="15.75" customHeight="1" x14ac:dyDescent="0.3">
      <c r="A24" s="33" t="s">
        <v>37</v>
      </c>
      <c r="B24" s="5" t="s">
        <v>64</v>
      </c>
      <c r="C24" s="5"/>
      <c r="D24" s="5"/>
      <c r="E24" s="5"/>
      <c r="F24" s="5"/>
      <c r="G24" s="5"/>
      <c r="H24" s="44"/>
      <c r="I24" s="43">
        <v>0</v>
      </c>
    </row>
    <row r="25" spans="1:9" ht="15.75" customHeight="1" x14ac:dyDescent="0.3">
      <c r="A25" s="33" t="s">
        <v>40</v>
      </c>
      <c r="B25" s="5" t="s">
        <v>65</v>
      </c>
      <c r="C25" s="5"/>
      <c r="D25" s="5"/>
      <c r="E25" s="5"/>
      <c r="F25" s="5"/>
      <c r="G25" s="5"/>
      <c r="H25" s="44"/>
      <c r="I25" s="43">
        <v>0</v>
      </c>
    </row>
    <row r="26" spans="1:9" ht="15.75" customHeight="1" x14ac:dyDescent="0.3">
      <c r="A26" s="33" t="s">
        <v>43</v>
      </c>
      <c r="B26" s="5" t="s">
        <v>66</v>
      </c>
      <c r="C26" s="5"/>
      <c r="D26" s="5"/>
      <c r="E26" s="5"/>
      <c r="F26" s="5"/>
      <c r="G26" s="5"/>
      <c r="H26" s="44"/>
      <c r="I26" s="43">
        <v>0</v>
      </c>
    </row>
    <row r="27" spans="1:9" ht="15.75" customHeight="1" x14ac:dyDescent="0.3">
      <c r="A27" s="33" t="s">
        <v>67</v>
      </c>
      <c r="B27" s="5" t="s">
        <v>68</v>
      </c>
      <c r="C27" s="5"/>
      <c r="D27" s="5"/>
      <c r="E27" s="5"/>
      <c r="F27" s="5"/>
      <c r="G27" s="5"/>
      <c r="H27" s="44"/>
      <c r="I27" s="43">
        <v>0</v>
      </c>
    </row>
    <row r="28" spans="1:9" ht="15.75" customHeight="1" x14ac:dyDescent="0.3">
      <c r="A28" s="33" t="s">
        <v>69</v>
      </c>
      <c r="B28" s="5" t="s">
        <v>70</v>
      </c>
      <c r="C28" s="5"/>
      <c r="D28" s="5"/>
      <c r="E28" s="5"/>
      <c r="F28" s="5"/>
      <c r="G28" s="5"/>
      <c r="H28" s="44"/>
      <c r="I28" s="43">
        <v>0</v>
      </c>
    </row>
    <row r="29" spans="1:9" ht="15.75" customHeight="1" x14ac:dyDescent="0.3">
      <c r="A29" s="6" t="s">
        <v>71</v>
      </c>
      <c r="B29" s="6"/>
      <c r="C29" s="6"/>
      <c r="D29" s="6"/>
      <c r="E29" s="6"/>
      <c r="F29" s="6"/>
      <c r="G29" s="6"/>
      <c r="H29" s="6"/>
      <c r="I29" s="45">
        <f>SUM(I23:I28)</f>
        <v>1652.06</v>
      </c>
    </row>
    <row r="30" spans="1:9" ht="15.75" customHeight="1" x14ac:dyDescent="0.3">
      <c r="A30" s="88"/>
      <c r="B30" s="88"/>
      <c r="C30" s="88"/>
      <c r="D30" s="88"/>
      <c r="E30" s="88"/>
      <c r="F30" s="88"/>
      <c r="G30" s="88"/>
      <c r="H30" s="88"/>
      <c r="I30" s="88"/>
    </row>
    <row r="31" spans="1:9" ht="15.75" customHeight="1" x14ac:dyDescent="0.3">
      <c r="A31" s="6" t="s">
        <v>72</v>
      </c>
      <c r="B31" s="6"/>
      <c r="C31" s="6"/>
      <c r="D31" s="6"/>
      <c r="E31" s="6"/>
      <c r="F31" s="6"/>
      <c r="G31" s="6"/>
      <c r="H31" s="6"/>
      <c r="I31" s="6"/>
    </row>
    <row r="32" spans="1:9" ht="15.75" customHeight="1" x14ac:dyDescent="0.3">
      <c r="A32" s="6" t="s">
        <v>73</v>
      </c>
      <c r="B32" s="6"/>
      <c r="C32" s="6"/>
      <c r="D32" s="6"/>
      <c r="E32" s="6"/>
      <c r="F32" s="6"/>
      <c r="G32" s="6"/>
      <c r="H32" s="35" t="s">
        <v>61</v>
      </c>
      <c r="I32" s="35" t="s">
        <v>62</v>
      </c>
    </row>
    <row r="33" spans="1:9" ht="15.75" customHeight="1" x14ac:dyDescent="0.3">
      <c r="A33" s="33" t="s">
        <v>35</v>
      </c>
      <c r="B33" s="5" t="s">
        <v>74</v>
      </c>
      <c r="C33" s="5"/>
      <c r="D33" s="5"/>
      <c r="E33" s="5"/>
      <c r="F33" s="5"/>
      <c r="G33" s="5"/>
      <c r="H33" s="44">
        <f>ROUND(1/12,4)</f>
        <v>8.3299999999999999E-2</v>
      </c>
      <c r="I33" s="46">
        <f>ROUND(I29*H33,2)</f>
        <v>137.62</v>
      </c>
    </row>
    <row r="34" spans="1:9" ht="15.75" customHeight="1" x14ac:dyDescent="0.3">
      <c r="A34" s="33" t="s">
        <v>37</v>
      </c>
      <c r="B34" s="5" t="s">
        <v>75</v>
      </c>
      <c r="C34" s="5"/>
      <c r="D34" s="5"/>
      <c r="E34" s="5"/>
      <c r="F34" s="5"/>
      <c r="G34" s="5"/>
      <c r="H34" s="44">
        <v>0.121</v>
      </c>
      <c r="I34" s="46">
        <f>ROUND(I29*H34,2)</f>
        <v>199.9</v>
      </c>
    </row>
    <row r="35" spans="1:9" ht="15.75" customHeight="1" x14ac:dyDescent="0.3">
      <c r="A35" s="6" t="s">
        <v>76</v>
      </c>
      <c r="B35" s="6"/>
      <c r="C35" s="6"/>
      <c r="D35" s="6"/>
      <c r="E35" s="6"/>
      <c r="F35" s="6"/>
      <c r="G35" s="6"/>
      <c r="H35" s="47">
        <f>SUM(H33:H34)</f>
        <v>0.20429999999999998</v>
      </c>
      <c r="I35" s="45">
        <f>SUM(I33:I34)</f>
        <v>337.52</v>
      </c>
    </row>
    <row r="36" spans="1:9" ht="15.75" customHeight="1" x14ac:dyDescent="0.3">
      <c r="A36" s="89" t="s">
        <v>77</v>
      </c>
      <c r="B36" s="89"/>
      <c r="C36" s="89"/>
      <c r="D36" s="89"/>
      <c r="E36" s="89"/>
      <c r="F36" s="89"/>
      <c r="G36" s="90" t="s">
        <v>78</v>
      </c>
      <c r="H36" s="90"/>
      <c r="I36" s="48">
        <f>I29</f>
        <v>1652.06</v>
      </c>
    </row>
    <row r="37" spans="1:9" ht="15.75" customHeight="1" x14ac:dyDescent="0.3">
      <c r="A37" s="89"/>
      <c r="B37" s="89"/>
      <c r="C37" s="89"/>
      <c r="D37" s="89"/>
      <c r="E37" s="89"/>
      <c r="F37" s="89"/>
      <c r="G37" s="90" t="s">
        <v>79</v>
      </c>
      <c r="H37" s="90"/>
      <c r="I37" s="48">
        <f>I35</f>
        <v>337.52</v>
      </c>
    </row>
    <row r="38" spans="1:9" ht="15.75" customHeight="1" x14ac:dyDescent="0.3">
      <c r="A38" s="89"/>
      <c r="B38" s="89"/>
      <c r="C38" s="89"/>
      <c r="D38" s="89"/>
      <c r="E38" s="89"/>
      <c r="F38" s="89"/>
      <c r="G38" s="91" t="s">
        <v>80</v>
      </c>
      <c r="H38" s="91"/>
      <c r="I38" s="49">
        <f>SUM(I36:I37)</f>
        <v>1989.58</v>
      </c>
    </row>
    <row r="39" spans="1:9" ht="15.75" customHeight="1" x14ac:dyDescent="0.3">
      <c r="A39" s="6" t="s">
        <v>81</v>
      </c>
      <c r="B39" s="6"/>
      <c r="C39" s="6"/>
      <c r="D39" s="6"/>
      <c r="E39" s="6"/>
      <c r="F39" s="6"/>
      <c r="G39" s="6"/>
      <c r="H39" s="35" t="s">
        <v>61</v>
      </c>
      <c r="I39" s="35" t="s">
        <v>62</v>
      </c>
    </row>
    <row r="40" spans="1:9" ht="15.75" customHeight="1" x14ac:dyDescent="0.3">
      <c r="A40" s="33" t="s">
        <v>35</v>
      </c>
      <c r="B40" s="5" t="s">
        <v>82</v>
      </c>
      <c r="C40" s="5"/>
      <c r="D40" s="5"/>
      <c r="E40" s="5"/>
      <c r="F40" s="5"/>
      <c r="G40" s="5"/>
      <c r="H40" s="44">
        <v>0.2</v>
      </c>
      <c r="I40" s="46">
        <f t="shared" ref="I40:I47" si="0">ROUND($I$38*H40,2)</f>
        <v>397.92</v>
      </c>
    </row>
    <row r="41" spans="1:9" ht="15.75" customHeight="1" x14ac:dyDescent="0.3">
      <c r="A41" s="33" t="s">
        <v>37</v>
      </c>
      <c r="B41" s="5" t="s">
        <v>83</v>
      </c>
      <c r="C41" s="5"/>
      <c r="D41" s="5"/>
      <c r="E41" s="5"/>
      <c r="F41" s="5"/>
      <c r="G41" s="5"/>
      <c r="H41" s="44">
        <v>2.5000000000000001E-2</v>
      </c>
      <c r="I41" s="46">
        <f t="shared" si="0"/>
        <v>49.74</v>
      </c>
    </row>
    <row r="42" spans="1:9" ht="15.75" customHeight="1" x14ac:dyDescent="0.3">
      <c r="A42" s="33" t="s">
        <v>40</v>
      </c>
      <c r="B42" s="5" t="s">
        <v>84</v>
      </c>
      <c r="C42" s="5"/>
      <c r="D42" s="5"/>
      <c r="E42" s="5"/>
      <c r="F42" s="5"/>
      <c r="G42" s="5"/>
      <c r="H42" s="44">
        <v>0.06</v>
      </c>
      <c r="I42" s="46">
        <f t="shared" si="0"/>
        <v>119.37</v>
      </c>
    </row>
    <row r="43" spans="1:9" ht="15.75" customHeight="1" x14ac:dyDescent="0.3">
      <c r="A43" s="33" t="s">
        <v>43</v>
      </c>
      <c r="B43" s="5" t="s">
        <v>85</v>
      </c>
      <c r="C43" s="5"/>
      <c r="D43" s="5"/>
      <c r="E43" s="5"/>
      <c r="F43" s="5"/>
      <c r="G43" s="5"/>
      <c r="H43" s="44">
        <v>1.4999999999999999E-2</v>
      </c>
      <c r="I43" s="46">
        <f t="shared" si="0"/>
        <v>29.84</v>
      </c>
    </row>
    <row r="44" spans="1:9" ht="15.75" customHeight="1" x14ac:dyDescent="0.3">
      <c r="A44" s="33" t="s">
        <v>67</v>
      </c>
      <c r="B44" s="5" t="s">
        <v>86</v>
      </c>
      <c r="C44" s="5"/>
      <c r="D44" s="5"/>
      <c r="E44" s="5"/>
      <c r="F44" s="5"/>
      <c r="G44" s="5"/>
      <c r="H44" s="44">
        <v>0.01</v>
      </c>
      <c r="I44" s="46">
        <f t="shared" si="0"/>
        <v>19.899999999999999</v>
      </c>
    </row>
    <row r="45" spans="1:9" ht="15.75" customHeight="1" x14ac:dyDescent="0.3">
      <c r="A45" s="33" t="s">
        <v>69</v>
      </c>
      <c r="B45" s="5" t="s">
        <v>87</v>
      </c>
      <c r="C45" s="5"/>
      <c r="D45" s="5"/>
      <c r="E45" s="5"/>
      <c r="F45" s="5"/>
      <c r="G45" s="5"/>
      <c r="H45" s="44">
        <v>6.0000000000000001E-3</v>
      </c>
      <c r="I45" s="46">
        <f t="shared" si="0"/>
        <v>11.94</v>
      </c>
    </row>
    <row r="46" spans="1:9" ht="15.75" customHeight="1" x14ac:dyDescent="0.3">
      <c r="A46" s="33" t="s">
        <v>88</v>
      </c>
      <c r="B46" s="5" t="s">
        <v>89</v>
      </c>
      <c r="C46" s="5"/>
      <c r="D46" s="5"/>
      <c r="E46" s="5"/>
      <c r="F46" s="5"/>
      <c r="G46" s="5"/>
      <c r="H46" s="44">
        <v>2E-3</v>
      </c>
      <c r="I46" s="46">
        <f t="shared" si="0"/>
        <v>3.98</v>
      </c>
    </row>
    <row r="47" spans="1:9" ht="15.75" customHeight="1" x14ac:dyDescent="0.3">
      <c r="A47" s="33" t="s">
        <v>90</v>
      </c>
      <c r="B47" s="5" t="s">
        <v>91</v>
      </c>
      <c r="C47" s="5"/>
      <c r="D47" s="5"/>
      <c r="E47" s="5"/>
      <c r="F47" s="5"/>
      <c r="G47" s="5"/>
      <c r="H47" s="44">
        <v>0.08</v>
      </c>
      <c r="I47" s="46">
        <f t="shared" si="0"/>
        <v>159.16999999999999</v>
      </c>
    </row>
    <row r="48" spans="1:9" ht="15.75" customHeight="1" x14ac:dyDescent="0.3">
      <c r="A48" s="6" t="s">
        <v>92</v>
      </c>
      <c r="B48" s="6"/>
      <c r="C48" s="6"/>
      <c r="D48" s="6"/>
      <c r="E48" s="6"/>
      <c r="F48" s="6"/>
      <c r="G48" s="6"/>
      <c r="H48" s="47">
        <f>SUM(H40:H47)</f>
        <v>0.39800000000000008</v>
      </c>
      <c r="I48" s="45">
        <f>SUM(I40:I47)</f>
        <v>791.86</v>
      </c>
    </row>
    <row r="49" spans="1:14" ht="15.75" customHeight="1" x14ac:dyDescent="0.3">
      <c r="A49" s="92"/>
      <c r="B49" s="92"/>
      <c r="C49" s="92"/>
      <c r="D49" s="92"/>
      <c r="E49" s="92"/>
      <c r="F49" s="92"/>
      <c r="G49" s="92"/>
      <c r="H49" s="92"/>
      <c r="I49" s="92"/>
    </row>
    <row r="50" spans="1:14" ht="15.75" customHeight="1" x14ac:dyDescent="0.3">
      <c r="A50" s="6" t="s">
        <v>93</v>
      </c>
      <c r="B50" s="6"/>
      <c r="C50" s="6"/>
      <c r="D50" s="6"/>
      <c r="E50" s="6"/>
      <c r="F50" s="6"/>
      <c r="G50" s="6"/>
      <c r="H50" s="47"/>
      <c r="I50" s="35" t="s">
        <v>62</v>
      </c>
    </row>
    <row r="51" spans="1:14" ht="15.75" customHeight="1" x14ac:dyDescent="0.3">
      <c r="A51" s="33" t="s">
        <v>35</v>
      </c>
      <c r="B51" s="87" t="s">
        <v>94</v>
      </c>
      <c r="C51" s="87"/>
      <c r="D51" s="87"/>
      <c r="E51" s="87"/>
      <c r="F51" s="87"/>
      <c r="G51" s="87"/>
      <c r="H51" s="50">
        <v>5</v>
      </c>
      <c r="I51" s="43">
        <f>ROUND((H51*2*22)-0.06*I23,2)</f>
        <v>120.88</v>
      </c>
    </row>
    <row r="52" spans="1:14" ht="15.75" customHeight="1" x14ac:dyDescent="0.3">
      <c r="A52" s="33" t="s">
        <v>37</v>
      </c>
      <c r="B52" s="87" t="s">
        <v>95</v>
      </c>
      <c r="C52" s="87"/>
      <c r="D52" s="87"/>
      <c r="E52" s="87"/>
      <c r="F52" s="87"/>
      <c r="G52" s="87"/>
      <c r="H52" s="34" t="s">
        <v>96</v>
      </c>
      <c r="I52" s="43">
        <v>440.77</v>
      </c>
    </row>
    <row r="53" spans="1:14" ht="15.75" customHeight="1" x14ac:dyDescent="0.3">
      <c r="A53" s="33" t="s">
        <v>40</v>
      </c>
      <c r="B53" s="87" t="s">
        <v>97</v>
      </c>
      <c r="C53" s="87"/>
      <c r="D53" s="87"/>
      <c r="E53" s="87"/>
      <c r="F53" s="87"/>
      <c r="G53" s="87"/>
      <c r="H53" s="34" t="s">
        <v>96</v>
      </c>
      <c r="I53" s="43">
        <v>0</v>
      </c>
    </row>
    <row r="54" spans="1:14" ht="15.75" customHeight="1" x14ac:dyDescent="0.3">
      <c r="A54" s="33" t="s">
        <v>43</v>
      </c>
      <c r="B54" s="87" t="s">
        <v>98</v>
      </c>
      <c r="C54" s="87"/>
      <c r="D54" s="87"/>
      <c r="E54" s="87"/>
      <c r="F54" s="87"/>
      <c r="G54" s="87"/>
      <c r="H54" s="34" t="s">
        <v>96</v>
      </c>
      <c r="I54" s="43">
        <f>ROUND((I23*26)*0.002/12,2)</f>
        <v>7.16</v>
      </c>
    </row>
    <row r="55" spans="1:14" ht="15.75" customHeight="1" x14ac:dyDescent="0.3">
      <c r="A55" s="6" t="s">
        <v>99</v>
      </c>
      <c r="B55" s="6"/>
      <c r="C55" s="6"/>
      <c r="D55" s="6"/>
      <c r="E55" s="6"/>
      <c r="F55" s="6"/>
      <c r="G55" s="6"/>
      <c r="H55" s="6"/>
      <c r="I55" s="51">
        <f>SUM(I51:I54)</f>
        <v>568.80999999999995</v>
      </c>
    </row>
    <row r="56" spans="1:14" ht="15.75" customHeight="1" x14ac:dyDescent="0.3">
      <c r="A56" s="92"/>
      <c r="B56" s="92"/>
      <c r="C56" s="92"/>
      <c r="D56" s="92"/>
      <c r="E56" s="92"/>
      <c r="F56" s="92"/>
      <c r="G56" s="92"/>
      <c r="H56" s="92"/>
      <c r="I56" s="92"/>
    </row>
    <row r="57" spans="1:14" ht="15.75" customHeight="1" x14ac:dyDescent="0.3">
      <c r="A57" s="6" t="s">
        <v>100</v>
      </c>
      <c r="B57" s="6"/>
      <c r="C57" s="6"/>
      <c r="D57" s="6"/>
      <c r="E57" s="6"/>
      <c r="F57" s="6"/>
      <c r="G57" s="6"/>
      <c r="H57" s="6"/>
      <c r="I57" s="6"/>
    </row>
    <row r="58" spans="1:14" ht="15.75" customHeight="1" x14ac:dyDescent="0.3">
      <c r="A58" s="6" t="s">
        <v>101</v>
      </c>
      <c r="B58" s="6"/>
      <c r="C58" s="6"/>
      <c r="D58" s="6"/>
      <c r="E58" s="6"/>
      <c r="F58" s="6"/>
      <c r="G58" s="6"/>
      <c r="H58" s="6"/>
      <c r="I58" s="35" t="s">
        <v>62</v>
      </c>
    </row>
    <row r="59" spans="1:14" ht="15.75" customHeight="1" x14ac:dyDescent="0.3">
      <c r="A59" s="33" t="s">
        <v>102</v>
      </c>
      <c r="B59" s="5" t="s">
        <v>103</v>
      </c>
      <c r="C59" s="5"/>
      <c r="D59" s="5"/>
      <c r="E59" s="5"/>
      <c r="F59" s="5"/>
      <c r="G59" s="5"/>
      <c r="H59" s="5"/>
      <c r="I59" s="46">
        <f>I35</f>
        <v>337.52</v>
      </c>
    </row>
    <row r="60" spans="1:14" ht="15.75" customHeight="1" x14ac:dyDescent="0.3">
      <c r="A60" s="33" t="s">
        <v>104</v>
      </c>
      <c r="B60" s="5" t="s">
        <v>105</v>
      </c>
      <c r="C60" s="5"/>
      <c r="D60" s="5"/>
      <c r="E60" s="5"/>
      <c r="F60" s="5"/>
      <c r="G60" s="5"/>
      <c r="H60" s="5"/>
      <c r="I60" s="46">
        <f>I48</f>
        <v>791.86</v>
      </c>
      <c r="N60" s="52"/>
    </row>
    <row r="61" spans="1:14" ht="15.75" customHeight="1" x14ac:dyDescent="0.3">
      <c r="A61" s="33" t="s">
        <v>106</v>
      </c>
      <c r="B61" s="5" t="s">
        <v>107</v>
      </c>
      <c r="C61" s="5"/>
      <c r="D61" s="5"/>
      <c r="E61" s="5"/>
      <c r="F61" s="5"/>
      <c r="G61" s="5"/>
      <c r="H61" s="5"/>
      <c r="I61" s="46">
        <f>I55</f>
        <v>568.80999999999995</v>
      </c>
    </row>
    <row r="62" spans="1:14" ht="15.75" customHeight="1" x14ac:dyDescent="0.3">
      <c r="A62" s="6" t="s">
        <v>108</v>
      </c>
      <c r="B62" s="6"/>
      <c r="C62" s="6"/>
      <c r="D62" s="6"/>
      <c r="E62" s="6"/>
      <c r="F62" s="6"/>
      <c r="G62" s="6"/>
      <c r="H62" s="6"/>
      <c r="I62" s="45">
        <f>SUM(I59:I61)</f>
        <v>1698.19</v>
      </c>
    </row>
    <row r="63" spans="1:14" ht="15.75" customHeight="1" x14ac:dyDescent="0.3">
      <c r="A63" s="93" t="s">
        <v>109</v>
      </c>
      <c r="B63" s="93"/>
      <c r="C63" s="93"/>
      <c r="D63" s="93"/>
      <c r="E63" s="93"/>
      <c r="F63" s="93"/>
      <c r="G63" s="90" t="s">
        <v>78</v>
      </c>
      <c r="H63" s="90"/>
      <c r="I63" s="48">
        <f>I29</f>
        <v>1652.06</v>
      </c>
    </row>
    <row r="64" spans="1:14" ht="15.75" customHeight="1" x14ac:dyDescent="0.3">
      <c r="A64" s="93"/>
      <c r="B64" s="93"/>
      <c r="C64" s="93"/>
      <c r="D64" s="93"/>
      <c r="E64" s="93"/>
      <c r="F64" s="93"/>
      <c r="G64" s="90" t="s">
        <v>110</v>
      </c>
      <c r="H64" s="90"/>
      <c r="I64" s="48">
        <f>I62</f>
        <v>1698.19</v>
      </c>
    </row>
    <row r="65" spans="1:14" ht="15.75" customHeight="1" x14ac:dyDescent="0.3">
      <c r="A65" s="93"/>
      <c r="B65" s="93"/>
      <c r="C65" s="93"/>
      <c r="D65" s="93"/>
      <c r="E65" s="93"/>
      <c r="F65" s="93"/>
      <c r="G65" s="91" t="s">
        <v>80</v>
      </c>
      <c r="H65" s="91"/>
      <c r="I65" s="49">
        <f>SUM(I63:I64)</f>
        <v>3350.25</v>
      </c>
    </row>
    <row r="66" spans="1:14" ht="15.75" customHeight="1" x14ac:dyDescent="0.3">
      <c r="A66" s="6" t="s">
        <v>111</v>
      </c>
      <c r="B66" s="6"/>
      <c r="C66" s="6"/>
      <c r="D66" s="6"/>
      <c r="E66" s="6"/>
      <c r="F66" s="6"/>
      <c r="G66" s="6"/>
      <c r="H66" s="6"/>
      <c r="I66" s="6"/>
    </row>
    <row r="67" spans="1:14" ht="15.75" customHeight="1" x14ac:dyDescent="0.3">
      <c r="A67" s="33">
        <v>3</v>
      </c>
      <c r="B67" s="6" t="s">
        <v>112</v>
      </c>
      <c r="C67" s="6"/>
      <c r="D67" s="6"/>
      <c r="E67" s="6"/>
      <c r="F67" s="6"/>
      <c r="G67" s="6"/>
      <c r="H67" s="35" t="s">
        <v>61</v>
      </c>
      <c r="I67" s="35" t="s">
        <v>62</v>
      </c>
    </row>
    <row r="68" spans="1:14" ht="15.75" customHeight="1" x14ac:dyDescent="0.3">
      <c r="A68" s="33" t="s">
        <v>35</v>
      </c>
      <c r="B68" s="5" t="s">
        <v>113</v>
      </c>
      <c r="C68" s="5"/>
      <c r="D68" s="5"/>
      <c r="E68" s="5"/>
      <c r="F68" s="5"/>
      <c r="G68" s="5"/>
      <c r="H68" s="44">
        <f>ROUND(((1/12)*5%),4)</f>
        <v>4.1999999999999997E-3</v>
      </c>
      <c r="I68" s="46">
        <f>ROUND(H68*$I$65,2)</f>
        <v>14.07</v>
      </c>
    </row>
    <row r="69" spans="1:14" ht="15.75" customHeight="1" x14ac:dyDescent="0.3">
      <c r="A69" s="33" t="s">
        <v>37</v>
      </c>
      <c r="B69" s="5" t="s">
        <v>114</v>
      </c>
      <c r="C69" s="5"/>
      <c r="D69" s="5"/>
      <c r="E69" s="5"/>
      <c r="F69" s="5"/>
      <c r="G69" s="5"/>
      <c r="H69" s="44">
        <f>TRUNC(H68*H47,4)</f>
        <v>2.9999999999999997E-4</v>
      </c>
      <c r="I69" s="46">
        <f>ROUND(H69*$I$65,2)</f>
        <v>1.01</v>
      </c>
      <c r="L69" s="53"/>
    </row>
    <row r="70" spans="1:14" ht="15.75" customHeight="1" x14ac:dyDescent="0.3">
      <c r="A70" s="33" t="s">
        <v>40</v>
      </c>
      <c r="B70" s="5" t="s">
        <v>115</v>
      </c>
      <c r="C70" s="5"/>
      <c r="D70" s="5"/>
      <c r="E70" s="5"/>
      <c r="F70" s="5"/>
      <c r="G70" s="5"/>
      <c r="H70" s="44">
        <f>ROUND(((7/30)/12)*95%,4)</f>
        <v>1.8499999999999999E-2</v>
      </c>
      <c r="I70" s="46">
        <f>ROUND(H70*$I$65,2)</f>
        <v>61.98</v>
      </c>
    </row>
    <row r="71" spans="1:14" ht="15.75" customHeight="1" x14ac:dyDescent="0.3">
      <c r="A71" s="54" t="s">
        <v>43</v>
      </c>
      <c r="B71" s="94" t="s">
        <v>116</v>
      </c>
      <c r="C71" s="94"/>
      <c r="D71" s="94"/>
      <c r="E71" s="94"/>
      <c r="F71" s="94"/>
      <c r="G71" s="94"/>
      <c r="H71" s="44">
        <f>ROUND(H70*H48,4)</f>
        <v>7.4000000000000003E-3</v>
      </c>
      <c r="I71" s="46">
        <f>ROUND(H71*$I$65,2)</f>
        <v>24.79</v>
      </c>
      <c r="L71" s="55"/>
    </row>
    <row r="72" spans="1:14" ht="15.75" customHeight="1" x14ac:dyDescent="0.3">
      <c r="A72" s="33" t="s">
        <v>67</v>
      </c>
      <c r="B72" s="5" t="s">
        <v>117</v>
      </c>
      <c r="C72" s="5"/>
      <c r="D72" s="5"/>
      <c r="E72" s="5"/>
      <c r="F72" s="5"/>
      <c r="G72" s="5"/>
      <c r="H72" s="44">
        <v>0.04</v>
      </c>
      <c r="I72" s="46">
        <f>ROUND(H72*$I$65,2)</f>
        <v>134.01</v>
      </c>
    </row>
    <row r="73" spans="1:14" ht="15.75" customHeight="1" x14ac:dyDescent="0.3">
      <c r="A73" s="6" t="s">
        <v>118</v>
      </c>
      <c r="B73" s="6"/>
      <c r="C73" s="6"/>
      <c r="D73" s="6"/>
      <c r="E73" s="6"/>
      <c r="F73" s="6"/>
      <c r="G73" s="6"/>
      <c r="H73" s="47">
        <f>SUM(H68:H72)</f>
        <v>7.0400000000000004E-2</v>
      </c>
      <c r="I73" s="45">
        <f>SUM(I68:I72)</f>
        <v>235.85999999999999</v>
      </c>
    </row>
    <row r="74" spans="1:14" ht="15.75" customHeight="1" x14ac:dyDescent="0.3">
      <c r="A74" s="95" t="s">
        <v>119</v>
      </c>
      <c r="B74" s="95"/>
      <c r="C74" s="95"/>
      <c r="D74" s="95"/>
      <c r="E74" s="95"/>
      <c r="F74" s="95"/>
      <c r="G74" s="90" t="s">
        <v>78</v>
      </c>
      <c r="H74" s="90"/>
      <c r="I74" s="48">
        <f>I29</f>
        <v>1652.06</v>
      </c>
    </row>
    <row r="75" spans="1:14" ht="15.75" customHeight="1" x14ac:dyDescent="0.3">
      <c r="A75" s="95"/>
      <c r="B75" s="95"/>
      <c r="C75" s="95"/>
      <c r="D75" s="95"/>
      <c r="E75" s="95"/>
      <c r="F75" s="95"/>
      <c r="G75" s="90" t="s">
        <v>110</v>
      </c>
      <c r="H75" s="90"/>
      <c r="I75" s="48">
        <f>I62</f>
        <v>1698.19</v>
      </c>
    </row>
    <row r="76" spans="1:14" ht="15.75" customHeight="1" x14ac:dyDescent="0.3">
      <c r="A76" s="95"/>
      <c r="B76" s="95"/>
      <c r="C76" s="95"/>
      <c r="D76" s="95"/>
      <c r="E76" s="95"/>
      <c r="F76" s="95"/>
      <c r="G76" s="90" t="s">
        <v>120</v>
      </c>
      <c r="H76" s="90"/>
      <c r="I76" s="48">
        <f>I73</f>
        <v>235.85999999999999</v>
      </c>
      <c r="N76" s="56"/>
    </row>
    <row r="77" spans="1:14" ht="15.75" customHeight="1" x14ac:dyDescent="0.3">
      <c r="A77" s="95"/>
      <c r="B77" s="95"/>
      <c r="C77" s="95"/>
      <c r="D77" s="95"/>
      <c r="E77" s="95"/>
      <c r="F77" s="95"/>
      <c r="G77" s="91" t="s">
        <v>80</v>
      </c>
      <c r="H77" s="91"/>
      <c r="I77" s="49">
        <f>SUM(I74:I76)</f>
        <v>3586.11</v>
      </c>
    </row>
    <row r="78" spans="1:14" ht="15.75" customHeight="1" x14ac:dyDescent="0.3">
      <c r="A78" s="6" t="s">
        <v>121</v>
      </c>
      <c r="B78" s="6"/>
      <c r="C78" s="6"/>
      <c r="D78" s="6"/>
      <c r="E78" s="6"/>
      <c r="F78" s="6"/>
      <c r="G78" s="6"/>
      <c r="H78" s="6"/>
      <c r="I78" s="6"/>
    </row>
    <row r="79" spans="1:14" ht="15.75" customHeight="1" x14ac:dyDescent="0.3">
      <c r="A79" s="6" t="s">
        <v>122</v>
      </c>
      <c r="B79" s="6"/>
      <c r="C79" s="6"/>
      <c r="D79" s="6"/>
      <c r="E79" s="6"/>
      <c r="F79" s="6"/>
      <c r="G79" s="6"/>
      <c r="H79" s="35" t="s">
        <v>61</v>
      </c>
      <c r="I79" s="35" t="s">
        <v>62</v>
      </c>
    </row>
    <row r="80" spans="1:14" ht="15.75" customHeight="1" x14ac:dyDescent="0.3">
      <c r="A80" s="33" t="s">
        <v>35</v>
      </c>
      <c r="B80" s="5" t="s">
        <v>123</v>
      </c>
      <c r="C80" s="5"/>
      <c r="D80" s="5"/>
      <c r="E80" s="5"/>
      <c r="F80" s="5"/>
      <c r="G80" s="5"/>
      <c r="H80" s="44">
        <v>0</v>
      </c>
      <c r="I80" s="46">
        <f t="shared" ref="I80:I85" si="1">ROUND(H80*$I$77,2)</f>
        <v>0</v>
      </c>
    </row>
    <row r="81" spans="1:12" ht="15.75" customHeight="1" x14ac:dyDescent="0.3">
      <c r="A81" s="33" t="s">
        <v>37</v>
      </c>
      <c r="B81" s="5" t="s">
        <v>124</v>
      </c>
      <c r="C81" s="5"/>
      <c r="D81" s="5"/>
      <c r="E81" s="5"/>
      <c r="F81" s="5"/>
      <c r="G81" s="5"/>
      <c r="H81" s="44">
        <f>ROUND((2/30)/12,4)</f>
        <v>5.5999999999999999E-3</v>
      </c>
      <c r="I81" s="46">
        <f t="shared" si="1"/>
        <v>20.079999999999998</v>
      </c>
      <c r="L81" s="56"/>
    </row>
    <row r="82" spans="1:12" ht="15.75" customHeight="1" x14ac:dyDescent="0.3">
      <c r="A82" s="33" t="s">
        <v>40</v>
      </c>
      <c r="B82" s="5" t="s">
        <v>125</v>
      </c>
      <c r="C82" s="5"/>
      <c r="D82" s="5"/>
      <c r="E82" s="5"/>
      <c r="F82" s="5"/>
      <c r="G82" s="5"/>
      <c r="H82" s="44">
        <f>ROUND(((5/30)/12)*2%,4)</f>
        <v>2.9999999999999997E-4</v>
      </c>
      <c r="I82" s="46">
        <f t="shared" si="1"/>
        <v>1.08</v>
      </c>
      <c r="K82" s="56"/>
    </row>
    <row r="83" spans="1:12" ht="15.75" customHeight="1" x14ac:dyDescent="0.3">
      <c r="A83" s="33" t="s">
        <v>43</v>
      </c>
      <c r="B83" s="5" t="s">
        <v>126</v>
      </c>
      <c r="C83" s="5"/>
      <c r="D83" s="5"/>
      <c r="E83" s="5"/>
      <c r="F83" s="5"/>
      <c r="G83" s="5"/>
      <c r="H83" s="44">
        <f>ROUND(((15/30)/12)*8%,4)</f>
        <v>3.3E-3</v>
      </c>
      <c r="I83" s="46">
        <f t="shared" si="1"/>
        <v>11.83</v>
      </c>
    </row>
    <row r="84" spans="1:12" ht="15.75" customHeight="1" x14ac:dyDescent="0.3">
      <c r="A84" s="33" t="s">
        <v>67</v>
      </c>
      <c r="B84" s="5" t="s">
        <v>127</v>
      </c>
      <c r="C84" s="5"/>
      <c r="D84" s="5"/>
      <c r="E84" s="5"/>
      <c r="F84" s="5"/>
      <c r="G84" s="5"/>
      <c r="H84" s="44">
        <f>ROUND(((1+1/3)/12*4/12)*2%,4)</f>
        <v>6.9999999999999999E-4</v>
      </c>
      <c r="I84" s="46">
        <f t="shared" si="1"/>
        <v>2.5099999999999998</v>
      </c>
    </row>
    <row r="85" spans="1:12" ht="15.75" customHeight="1" x14ac:dyDescent="0.3">
      <c r="A85" s="33" t="s">
        <v>69</v>
      </c>
      <c r="B85" s="5" t="s">
        <v>128</v>
      </c>
      <c r="C85" s="5"/>
      <c r="D85" s="5"/>
      <c r="E85" s="5"/>
      <c r="F85" s="5"/>
      <c r="G85" s="5"/>
      <c r="H85" s="44">
        <v>0</v>
      </c>
      <c r="I85" s="46">
        <f t="shared" si="1"/>
        <v>0</v>
      </c>
    </row>
    <row r="86" spans="1:12" ht="15.75" customHeight="1" x14ac:dyDescent="0.3">
      <c r="A86" s="6" t="s">
        <v>129</v>
      </c>
      <c r="B86" s="6"/>
      <c r="C86" s="6"/>
      <c r="D86" s="6"/>
      <c r="E86" s="6"/>
      <c r="F86" s="6"/>
      <c r="G86" s="6"/>
      <c r="H86" s="47">
        <f>SUM(H80:H85)</f>
        <v>9.8999999999999991E-3</v>
      </c>
      <c r="I86" s="45">
        <f>SUM(I80:I85)</f>
        <v>35.499999999999993</v>
      </c>
    </row>
    <row r="87" spans="1:12" ht="15.75" customHeight="1" x14ac:dyDescent="0.3">
      <c r="A87" s="92"/>
      <c r="B87" s="92"/>
      <c r="C87" s="92"/>
      <c r="D87" s="92"/>
      <c r="E87" s="92"/>
      <c r="F87" s="92"/>
      <c r="G87" s="92"/>
      <c r="H87" s="92"/>
      <c r="I87" s="92"/>
    </row>
    <row r="88" spans="1:12" ht="15.75" customHeight="1" x14ac:dyDescent="0.3">
      <c r="A88" s="6" t="s">
        <v>130</v>
      </c>
      <c r="B88" s="6"/>
      <c r="C88" s="6"/>
      <c r="D88" s="6"/>
      <c r="E88" s="6"/>
      <c r="F88" s="6"/>
      <c r="G88" s="6"/>
      <c r="H88" s="35" t="s">
        <v>61</v>
      </c>
      <c r="I88" s="35" t="s">
        <v>62</v>
      </c>
    </row>
    <row r="89" spans="1:12" ht="15.75" customHeight="1" x14ac:dyDescent="0.3">
      <c r="A89" s="33" t="s">
        <v>35</v>
      </c>
      <c r="B89" s="5" t="s">
        <v>131</v>
      </c>
      <c r="C89" s="5"/>
      <c r="D89" s="5"/>
      <c r="E89" s="5"/>
      <c r="F89" s="5"/>
      <c r="G89" s="5"/>
      <c r="H89" s="44">
        <v>0</v>
      </c>
      <c r="I89" s="46">
        <f>I29*H89</f>
        <v>0</v>
      </c>
    </row>
    <row r="90" spans="1:12" ht="15.75" customHeight="1" x14ac:dyDescent="0.3">
      <c r="A90" s="6" t="s">
        <v>132</v>
      </c>
      <c r="B90" s="6"/>
      <c r="C90" s="6"/>
      <c r="D90" s="6"/>
      <c r="E90" s="6"/>
      <c r="F90" s="6"/>
      <c r="G90" s="6"/>
      <c r="H90" s="47">
        <f>H89</f>
        <v>0</v>
      </c>
      <c r="I90" s="45">
        <f>I89</f>
        <v>0</v>
      </c>
    </row>
    <row r="91" spans="1:12" ht="15.75" customHeight="1" x14ac:dyDescent="0.3">
      <c r="A91" s="92"/>
      <c r="B91" s="92"/>
      <c r="C91" s="92"/>
      <c r="D91" s="92"/>
      <c r="E91" s="92"/>
      <c r="F91" s="92"/>
      <c r="G91" s="92"/>
      <c r="H91" s="92"/>
      <c r="I91" s="92"/>
    </row>
    <row r="92" spans="1:12" ht="15.75" customHeight="1" x14ac:dyDescent="0.3">
      <c r="A92" s="6" t="s">
        <v>133</v>
      </c>
      <c r="B92" s="6"/>
      <c r="C92" s="6"/>
      <c r="D92" s="6"/>
      <c r="E92" s="6"/>
      <c r="F92" s="6"/>
      <c r="G92" s="6"/>
      <c r="H92" s="6"/>
      <c r="I92" s="6"/>
    </row>
    <row r="93" spans="1:12" ht="15.75" customHeight="1" x14ac:dyDescent="0.3">
      <c r="A93" s="6" t="s">
        <v>134</v>
      </c>
      <c r="B93" s="6"/>
      <c r="C93" s="6"/>
      <c r="D93" s="6"/>
      <c r="E93" s="6"/>
      <c r="F93" s="6"/>
      <c r="G93" s="6"/>
      <c r="H93" s="6"/>
      <c r="I93" s="35" t="s">
        <v>62</v>
      </c>
    </row>
    <row r="94" spans="1:12" ht="15.75" customHeight="1" x14ac:dyDescent="0.3">
      <c r="A94" s="33" t="s">
        <v>135</v>
      </c>
      <c r="B94" s="5" t="s">
        <v>136</v>
      </c>
      <c r="C94" s="5"/>
      <c r="D94" s="5"/>
      <c r="E94" s="5"/>
      <c r="F94" s="5"/>
      <c r="G94" s="5"/>
      <c r="H94" s="5"/>
      <c r="I94" s="46">
        <f>I86</f>
        <v>35.499999999999993</v>
      </c>
    </row>
    <row r="95" spans="1:12" ht="15.75" customHeight="1" x14ac:dyDescent="0.3">
      <c r="A95" s="33" t="s">
        <v>137</v>
      </c>
      <c r="B95" s="5" t="s">
        <v>138</v>
      </c>
      <c r="C95" s="5"/>
      <c r="D95" s="5"/>
      <c r="E95" s="5"/>
      <c r="F95" s="5"/>
      <c r="G95" s="5"/>
      <c r="H95" s="5"/>
      <c r="I95" s="46">
        <f>I90</f>
        <v>0</v>
      </c>
    </row>
    <row r="96" spans="1:12" ht="15.75" customHeight="1" x14ac:dyDescent="0.3">
      <c r="A96" s="6" t="s">
        <v>139</v>
      </c>
      <c r="B96" s="6"/>
      <c r="C96" s="6"/>
      <c r="D96" s="6"/>
      <c r="E96" s="6"/>
      <c r="F96" s="6"/>
      <c r="G96" s="6"/>
      <c r="H96" s="6"/>
      <c r="I96" s="45">
        <f>SUM(I94:I95)</f>
        <v>35.499999999999993</v>
      </c>
    </row>
    <row r="97" spans="1:9" ht="15.75" customHeight="1" x14ac:dyDescent="0.3">
      <c r="A97" s="92"/>
      <c r="B97" s="92"/>
      <c r="C97" s="92"/>
      <c r="D97" s="92"/>
      <c r="E97" s="92"/>
      <c r="F97" s="92"/>
      <c r="G97" s="92"/>
      <c r="H97" s="92"/>
      <c r="I97" s="92"/>
    </row>
    <row r="98" spans="1:9" ht="15.75" customHeight="1" x14ac:dyDescent="0.3">
      <c r="A98" s="6" t="s">
        <v>140</v>
      </c>
      <c r="B98" s="6"/>
      <c r="C98" s="6"/>
      <c r="D98" s="6"/>
      <c r="E98" s="6"/>
      <c r="F98" s="6"/>
      <c r="G98" s="6"/>
      <c r="H98" s="6"/>
      <c r="I98" s="6"/>
    </row>
    <row r="99" spans="1:9" ht="15.75" customHeight="1" x14ac:dyDescent="0.3">
      <c r="A99" s="35">
        <v>5</v>
      </c>
      <c r="B99" s="6" t="s">
        <v>141</v>
      </c>
      <c r="C99" s="6"/>
      <c r="D99" s="6"/>
      <c r="E99" s="6"/>
      <c r="F99" s="6"/>
      <c r="G99" s="6"/>
      <c r="H99" s="35"/>
      <c r="I99" s="35" t="s">
        <v>62</v>
      </c>
    </row>
    <row r="100" spans="1:9" ht="15.75" customHeight="1" x14ac:dyDescent="0.3">
      <c r="A100" s="57" t="s">
        <v>35</v>
      </c>
      <c r="B100" s="87" t="s">
        <v>142</v>
      </c>
      <c r="C100" s="87"/>
      <c r="D100" s="87"/>
      <c r="E100" s="87"/>
      <c r="F100" s="87"/>
      <c r="G100" s="87"/>
      <c r="H100" s="58" t="s">
        <v>96</v>
      </c>
      <c r="I100" s="46">
        <v>0</v>
      </c>
    </row>
    <row r="101" spans="1:9" ht="15.75" customHeight="1" x14ac:dyDescent="0.3">
      <c r="A101" s="57" t="s">
        <v>37</v>
      </c>
      <c r="B101" s="87" t="s">
        <v>143</v>
      </c>
      <c r="C101" s="87"/>
      <c r="D101" s="87"/>
      <c r="E101" s="87"/>
      <c r="F101" s="87"/>
      <c r="G101" s="87"/>
      <c r="H101" s="58" t="s">
        <v>96</v>
      </c>
      <c r="I101" s="59">
        <f>EPIS!F36</f>
        <v>31.378888888888884</v>
      </c>
    </row>
    <row r="102" spans="1:9" ht="15.75" customHeight="1" x14ac:dyDescent="0.3">
      <c r="A102" s="57" t="s">
        <v>40</v>
      </c>
      <c r="B102" s="87" t="s">
        <v>144</v>
      </c>
      <c r="C102" s="87"/>
      <c r="D102" s="87"/>
      <c r="E102" s="87"/>
      <c r="F102" s="87"/>
      <c r="G102" s="87"/>
      <c r="H102" s="58" t="s">
        <v>96</v>
      </c>
      <c r="I102" s="59">
        <f>UNIFORMES!F32</f>
        <v>62.843333333333327</v>
      </c>
    </row>
    <row r="103" spans="1:9" ht="15.75" customHeight="1" x14ac:dyDescent="0.3">
      <c r="A103" s="57" t="s">
        <v>43</v>
      </c>
      <c r="B103" s="87" t="s">
        <v>145</v>
      </c>
      <c r="C103" s="87"/>
      <c r="D103" s="87"/>
      <c r="E103" s="87"/>
      <c r="F103" s="87"/>
      <c r="G103" s="87"/>
      <c r="H103" s="60" t="s">
        <v>96</v>
      </c>
      <c r="I103" s="46">
        <f>'FERRAMENTAS E EQUIPAMENTOS'!F41</f>
        <v>38.247777777777777</v>
      </c>
    </row>
    <row r="104" spans="1:9" ht="15.75" customHeight="1" x14ac:dyDescent="0.3">
      <c r="A104" s="6" t="s">
        <v>146</v>
      </c>
      <c r="B104" s="6"/>
      <c r="C104" s="6"/>
      <c r="D104" s="6"/>
      <c r="E104" s="6"/>
      <c r="F104" s="6"/>
      <c r="G104" s="6"/>
      <c r="H104" s="47" t="s">
        <v>96</v>
      </c>
      <c r="I104" s="45">
        <f>SUM(I100:I103)</f>
        <v>132.47</v>
      </c>
    </row>
    <row r="105" spans="1:9" ht="15.75" customHeight="1" x14ac:dyDescent="0.3">
      <c r="A105" s="95" t="s">
        <v>147</v>
      </c>
      <c r="B105" s="95"/>
      <c r="C105" s="95"/>
      <c r="D105" s="95"/>
      <c r="E105" s="95"/>
      <c r="F105" s="95"/>
      <c r="G105" s="90" t="s">
        <v>78</v>
      </c>
      <c r="H105" s="90"/>
      <c r="I105" s="48">
        <f>I29</f>
        <v>1652.06</v>
      </c>
    </row>
    <row r="106" spans="1:9" ht="15.75" customHeight="1" x14ac:dyDescent="0.3">
      <c r="A106" s="95"/>
      <c r="B106" s="95"/>
      <c r="C106" s="95"/>
      <c r="D106" s="95"/>
      <c r="E106" s="95"/>
      <c r="F106" s="95"/>
      <c r="G106" s="90" t="s">
        <v>110</v>
      </c>
      <c r="H106" s="90"/>
      <c r="I106" s="48">
        <f>I62</f>
        <v>1698.19</v>
      </c>
    </row>
    <row r="107" spans="1:9" ht="15.75" customHeight="1" x14ac:dyDescent="0.3">
      <c r="A107" s="95"/>
      <c r="B107" s="95"/>
      <c r="C107" s="95"/>
      <c r="D107" s="95"/>
      <c r="E107" s="95"/>
      <c r="F107" s="95"/>
      <c r="G107" s="90" t="s">
        <v>120</v>
      </c>
      <c r="H107" s="90"/>
      <c r="I107" s="48">
        <f>I73</f>
        <v>235.85999999999999</v>
      </c>
    </row>
    <row r="108" spans="1:9" ht="15.75" customHeight="1" x14ac:dyDescent="0.3">
      <c r="A108" s="95"/>
      <c r="B108" s="95"/>
      <c r="C108" s="95"/>
      <c r="D108" s="95"/>
      <c r="E108" s="95"/>
      <c r="F108" s="95"/>
      <c r="G108" s="90" t="s">
        <v>148</v>
      </c>
      <c r="H108" s="90"/>
      <c r="I108" s="48">
        <f>I96</f>
        <v>35.499999999999993</v>
      </c>
    </row>
    <row r="109" spans="1:9" ht="15.75" customHeight="1" x14ac:dyDescent="0.3">
      <c r="A109" s="95"/>
      <c r="B109" s="95"/>
      <c r="C109" s="95"/>
      <c r="D109" s="95"/>
      <c r="E109" s="95"/>
      <c r="F109" s="95"/>
      <c r="G109" s="90" t="s">
        <v>149</v>
      </c>
      <c r="H109" s="90"/>
      <c r="I109" s="48">
        <f>I104</f>
        <v>132.47</v>
      </c>
    </row>
    <row r="110" spans="1:9" ht="15.75" customHeight="1" x14ac:dyDescent="0.3">
      <c r="A110" s="95"/>
      <c r="B110" s="95"/>
      <c r="C110" s="95"/>
      <c r="D110" s="95"/>
      <c r="E110" s="95"/>
      <c r="F110" s="95"/>
      <c r="G110" s="91" t="s">
        <v>80</v>
      </c>
      <c r="H110" s="91"/>
      <c r="I110" s="49">
        <f>SUM(I105:I109)</f>
        <v>3754.08</v>
      </c>
    </row>
    <row r="111" spans="1:9" ht="15.75" customHeight="1" x14ac:dyDescent="0.3">
      <c r="A111" s="6" t="s">
        <v>150</v>
      </c>
      <c r="B111" s="6"/>
      <c r="C111" s="6"/>
      <c r="D111" s="6"/>
      <c r="E111" s="6"/>
      <c r="F111" s="6"/>
      <c r="G111" s="6"/>
      <c r="H111" s="6"/>
      <c r="I111" s="6"/>
    </row>
    <row r="112" spans="1:9" ht="15.75" customHeight="1" x14ac:dyDescent="0.3">
      <c r="A112" s="35">
        <v>6</v>
      </c>
      <c r="B112" s="6" t="s">
        <v>151</v>
      </c>
      <c r="C112" s="6"/>
      <c r="D112" s="6"/>
      <c r="E112" s="6"/>
      <c r="F112" s="6"/>
      <c r="G112" s="6"/>
      <c r="H112" s="35" t="s">
        <v>61</v>
      </c>
      <c r="I112" s="35" t="s">
        <v>62</v>
      </c>
    </row>
    <row r="113" spans="1:9" ht="15.75" customHeight="1" x14ac:dyDescent="0.3">
      <c r="A113" s="33" t="s">
        <v>35</v>
      </c>
      <c r="B113" s="5" t="s">
        <v>152</v>
      </c>
      <c r="C113" s="5"/>
      <c r="D113" s="5"/>
      <c r="E113" s="5"/>
      <c r="F113" s="5"/>
      <c r="G113" s="5"/>
      <c r="H113" s="61">
        <v>0.05</v>
      </c>
      <c r="I113" s="46">
        <f>ROUND(H113*I110,2)</f>
        <v>187.7</v>
      </c>
    </row>
    <row r="114" spans="1:9" ht="15.75" customHeight="1" x14ac:dyDescent="0.3">
      <c r="A114" s="33" t="s">
        <v>37</v>
      </c>
      <c r="B114" s="5" t="s">
        <v>153</v>
      </c>
      <c r="C114" s="5"/>
      <c r="D114" s="5"/>
      <c r="E114" s="5"/>
      <c r="F114" s="5"/>
      <c r="G114" s="5"/>
      <c r="H114" s="61">
        <v>0.1</v>
      </c>
      <c r="I114" s="46">
        <f>ROUND(H114*(I110+I113),2)</f>
        <v>394.18</v>
      </c>
    </row>
    <row r="115" spans="1:9" ht="15.75" customHeight="1" x14ac:dyDescent="0.3">
      <c r="A115" s="33" t="s">
        <v>40</v>
      </c>
      <c r="B115" s="96" t="s">
        <v>154</v>
      </c>
      <c r="C115" s="96"/>
      <c r="D115" s="96"/>
      <c r="E115" s="96"/>
      <c r="F115" s="96"/>
      <c r="G115" s="96"/>
      <c r="H115" s="44"/>
      <c r="I115" s="62"/>
    </row>
    <row r="116" spans="1:9" ht="15.75" customHeight="1" x14ac:dyDescent="0.3">
      <c r="A116" s="33" t="s">
        <v>155</v>
      </c>
      <c r="B116" s="5" t="s">
        <v>156</v>
      </c>
      <c r="C116" s="5"/>
      <c r="D116" s="5"/>
      <c r="E116" s="5"/>
      <c r="F116" s="5"/>
      <c r="G116" s="5"/>
      <c r="H116" s="61">
        <v>1.6500000000000001E-2</v>
      </c>
      <c r="I116" s="46">
        <f>ROUND($I$126*H116,2)</f>
        <v>83.43</v>
      </c>
    </row>
    <row r="117" spans="1:9" ht="15.75" customHeight="1" x14ac:dyDescent="0.3">
      <c r="A117" s="33" t="s">
        <v>157</v>
      </c>
      <c r="B117" s="5" t="s">
        <v>158</v>
      </c>
      <c r="C117" s="5"/>
      <c r="D117" s="5"/>
      <c r="E117" s="5"/>
      <c r="F117" s="5"/>
      <c r="G117" s="5"/>
      <c r="H117" s="61">
        <v>7.5999999999999998E-2</v>
      </c>
      <c r="I117" s="46">
        <f>ROUND($I$126*H117,2)</f>
        <v>384.29</v>
      </c>
    </row>
    <row r="118" spans="1:9" ht="15.75" customHeight="1" x14ac:dyDescent="0.3">
      <c r="A118" s="33" t="s">
        <v>159</v>
      </c>
      <c r="B118" s="5" t="s">
        <v>160</v>
      </c>
      <c r="C118" s="5"/>
      <c r="D118" s="5"/>
      <c r="E118" s="5"/>
      <c r="F118" s="5"/>
      <c r="G118" s="5"/>
      <c r="H118" s="61">
        <v>0.05</v>
      </c>
      <c r="I118" s="46">
        <f>ROUND($I$126*H118,2)</f>
        <v>252.83</v>
      </c>
    </row>
    <row r="119" spans="1:9" ht="15.75" customHeight="1" x14ac:dyDescent="0.3">
      <c r="A119" s="6" t="s">
        <v>161</v>
      </c>
      <c r="B119" s="6"/>
      <c r="C119" s="6"/>
      <c r="D119" s="6"/>
      <c r="E119" s="6"/>
      <c r="F119" s="6"/>
      <c r="G119" s="6"/>
      <c r="H119" s="63">
        <f>SUM(H113:H118)</f>
        <v>0.29250000000000004</v>
      </c>
      <c r="I119" s="45">
        <f>SUM(I113:I118)</f>
        <v>1302.4299999999998</v>
      </c>
    </row>
    <row r="120" spans="1:9" ht="15.75" customHeight="1" x14ac:dyDescent="0.3">
      <c r="A120" s="64"/>
      <c r="B120" s="97"/>
      <c r="C120" s="97"/>
      <c r="D120" s="97"/>
      <c r="E120" s="97"/>
      <c r="F120" s="97"/>
      <c r="G120" s="97"/>
      <c r="H120" s="97"/>
      <c r="I120" s="97"/>
    </row>
    <row r="121" spans="1:9" ht="15.75" customHeight="1" x14ac:dyDescent="0.3">
      <c r="A121" s="65" t="s">
        <v>162</v>
      </c>
      <c r="B121" s="98" t="s">
        <v>163</v>
      </c>
      <c r="C121" s="98"/>
      <c r="D121" s="98"/>
      <c r="E121" s="98"/>
      <c r="F121" s="98"/>
      <c r="G121" s="98"/>
      <c r="H121" s="67">
        <f>SUM(H116+H117+H118)</f>
        <v>0.14250000000000002</v>
      </c>
      <c r="I121" s="68"/>
    </row>
    <row r="122" spans="1:9" ht="15.75" customHeight="1" x14ac:dyDescent="0.3">
      <c r="A122" s="65"/>
      <c r="B122" s="98">
        <v>100</v>
      </c>
      <c r="C122" s="98"/>
      <c r="D122" s="98"/>
      <c r="E122" s="98"/>
      <c r="F122" s="98"/>
      <c r="G122" s="98"/>
      <c r="H122" s="67"/>
      <c r="I122" s="68"/>
    </row>
    <row r="123" spans="1:9" ht="15.75" customHeight="1" x14ac:dyDescent="0.3">
      <c r="A123" s="69"/>
      <c r="B123" s="66"/>
      <c r="C123" s="66"/>
      <c r="D123" s="66"/>
      <c r="E123" s="66"/>
      <c r="F123" s="66"/>
      <c r="G123" s="66"/>
      <c r="H123" s="67"/>
      <c r="I123" s="68"/>
    </row>
    <row r="124" spans="1:9" ht="15.75" customHeight="1" x14ac:dyDescent="0.3">
      <c r="A124" s="65" t="s">
        <v>164</v>
      </c>
      <c r="B124" s="98" t="s">
        <v>165</v>
      </c>
      <c r="C124" s="98"/>
      <c r="D124" s="98"/>
      <c r="E124" s="98"/>
      <c r="F124" s="98"/>
      <c r="G124" s="98"/>
      <c r="H124" s="67"/>
      <c r="I124" s="68">
        <f>I110+I113+I114</f>
        <v>4335.96</v>
      </c>
    </row>
    <row r="125" spans="1:9" ht="15.75" customHeight="1" x14ac:dyDescent="0.3">
      <c r="A125" s="65"/>
      <c r="B125" s="66"/>
      <c r="C125" s="66"/>
      <c r="D125" s="66"/>
      <c r="E125" s="66"/>
      <c r="F125" s="66"/>
      <c r="G125" s="66"/>
      <c r="H125" s="67"/>
      <c r="I125" s="68"/>
    </row>
    <row r="126" spans="1:9" ht="15.75" customHeight="1" x14ac:dyDescent="0.3">
      <c r="A126" s="65" t="s">
        <v>166</v>
      </c>
      <c r="B126" s="98" t="s">
        <v>167</v>
      </c>
      <c r="C126" s="98"/>
      <c r="D126" s="98"/>
      <c r="E126" s="98"/>
      <c r="F126" s="98"/>
      <c r="G126" s="98"/>
      <c r="H126" s="67"/>
      <c r="I126" s="68">
        <f>ROUND(I124/(1-H121),2)</f>
        <v>5056.51</v>
      </c>
    </row>
    <row r="127" spans="1:9" ht="15.75" customHeight="1" x14ac:dyDescent="0.3">
      <c r="A127" s="65"/>
      <c r="B127" s="66"/>
      <c r="C127" s="66"/>
      <c r="D127" s="66"/>
      <c r="E127" s="66"/>
      <c r="F127" s="66"/>
      <c r="G127" s="66"/>
      <c r="H127" s="67"/>
      <c r="I127" s="68"/>
    </row>
    <row r="128" spans="1:9" ht="15.75" customHeight="1" x14ac:dyDescent="0.3">
      <c r="A128" s="65"/>
      <c r="B128" s="98" t="s">
        <v>168</v>
      </c>
      <c r="C128" s="98"/>
      <c r="D128" s="98"/>
      <c r="E128" s="98"/>
      <c r="F128" s="98"/>
      <c r="G128" s="98"/>
      <c r="H128" s="67"/>
      <c r="I128" s="68">
        <f>I126-I124</f>
        <v>720.55000000000018</v>
      </c>
    </row>
    <row r="129" spans="1:9" ht="15.75" customHeight="1" x14ac:dyDescent="0.3">
      <c r="A129" s="64"/>
      <c r="B129" s="70"/>
      <c r="C129" s="70"/>
      <c r="D129" s="70"/>
      <c r="E129" s="70"/>
      <c r="F129" s="70"/>
      <c r="G129" s="70"/>
      <c r="H129" s="70"/>
      <c r="I129" s="71"/>
    </row>
    <row r="130" spans="1:9" ht="15.75" customHeight="1" x14ac:dyDescent="0.3">
      <c r="A130" s="6" t="s">
        <v>169</v>
      </c>
      <c r="B130" s="6"/>
      <c r="C130" s="6"/>
      <c r="D130" s="6"/>
      <c r="E130" s="6"/>
      <c r="F130" s="6"/>
      <c r="G130" s="6"/>
      <c r="H130" s="6"/>
      <c r="I130" s="6"/>
    </row>
    <row r="131" spans="1:9" ht="15.75" customHeight="1" x14ac:dyDescent="0.3">
      <c r="A131" s="6" t="s">
        <v>170</v>
      </c>
      <c r="B131" s="6"/>
      <c r="C131" s="6"/>
      <c r="D131" s="6"/>
      <c r="E131" s="6"/>
      <c r="F131" s="6"/>
      <c r="G131" s="6"/>
      <c r="H131" s="6"/>
      <c r="I131" s="35" t="s">
        <v>62</v>
      </c>
    </row>
    <row r="132" spans="1:9" ht="15.75" customHeight="1" x14ac:dyDescent="0.3">
      <c r="A132" s="34" t="s">
        <v>35</v>
      </c>
      <c r="B132" s="5" t="str">
        <f>A21</f>
        <v>MÓDULO 1 - COMPOSIÇÃO DA REMUNERAÇÃO</v>
      </c>
      <c r="C132" s="5"/>
      <c r="D132" s="5"/>
      <c r="E132" s="5"/>
      <c r="F132" s="5"/>
      <c r="G132" s="5"/>
      <c r="H132" s="5"/>
      <c r="I132" s="72">
        <f>I29</f>
        <v>1652.06</v>
      </c>
    </row>
    <row r="133" spans="1:9" ht="15.75" customHeight="1" x14ac:dyDescent="0.3">
      <c r="A133" s="34" t="s">
        <v>37</v>
      </c>
      <c r="B133" s="5" t="str">
        <f>A31</f>
        <v>MÓDULO 2 – ENCARGOS E BENEFÍCIOS ANUAIS, MENSAIS E DIÁRIOS</v>
      </c>
      <c r="C133" s="5"/>
      <c r="D133" s="5"/>
      <c r="E133" s="5"/>
      <c r="F133" s="5"/>
      <c r="G133" s="5"/>
      <c r="H133" s="5"/>
      <c r="I133" s="72">
        <f>I62</f>
        <v>1698.19</v>
      </c>
    </row>
    <row r="134" spans="1:9" ht="15.75" customHeight="1" x14ac:dyDescent="0.3">
      <c r="A134" s="34" t="s">
        <v>40</v>
      </c>
      <c r="B134" s="5" t="str">
        <f>A66</f>
        <v>MÓDULO 3 – PROVISÃO PARA RESCISÃO</v>
      </c>
      <c r="C134" s="5"/>
      <c r="D134" s="5"/>
      <c r="E134" s="5"/>
      <c r="F134" s="5"/>
      <c r="G134" s="5"/>
      <c r="H134" s="5"/>
      <c r="I134" s="72">
        <f>I73</f>
        <v>235.85999999999999</v>
      </c>
    </row>
    <row r="135" spans="1:9" ht="15.75" customHeight="1" x14ac:dyDescent="0.3">
      <c r="A135" s="34" t="s">
        <v>43</v>
      </c>
      <c r="B135" s="5" t="str">
        <f>A78</f>
        <v>MÓDULO 4 – CUSTO DE REPOSIÇÃO DO PROFISSIONAL AUSENTE</v>
      </c>
      <c r="C135" s="5"/>
      <c r="D135" s="5"/>
      <c r="E135" s="5"/>
      <c r="F135" s="5"/>
      <c r="G135" s="5"/>
      <c r="H135" s="5"/>
      <c r="I135" s="72">
        <f>I96</f>
        <v>35.499999999999993</v>
      </c>
    </row>
    <row r="136" spans="1:9" ht="15.75" customHeight="1" x14ac:dyDescent="0.3">
      <c r="A136" s="34" t="s">
        <v>67</v>
      </c>
      <c r="B136" s="5" t="str">
        <f>A98</f>
        <v>MÓDULO 5 – INSUMOS DIVERSOS</v>
      </c>
      <c r="C136" s="5"/>
      <c r="D136" s="5"/>
      <c r="E136" s="5"/>
      <c r="F136" s="5"/>
      <c r="G136" s="5"/>
      <c r="H136" s="5"/>
      <c r="I136" s="72">
        <f>I104</f>
        <v>132.47</v>
      </c>
    </row>
    <row r="137" spans="1:9" ht="15.75" customHeight="1" x14ac:dyDescent="0.3">
      <c r="A137" s="6" t="s">
        <v>171</v>
      </c>
      <c r="B137" s="6"/>
      <c r="C137" s="6"/>
      <c r="D137" s="6"/>
      <c r="E137" s="6"/>
      <c r="F137" s="6"/>
      <c r="G137" s="6"/>
      <c r="H137" s="6"/>
      <c r="I137" s="45">
        <f>SUM(I132:I136)</f>
        <v>3754.08</v>
      </c>
    </row>
    <row r="138" spans="1:9" ht="15.75" customHeight="1" x14ac:dyDescent="0.3">
      <c r="A138" s="34" t="s">
        <v>69</v>
      </c>
      <c r="B138" s="5" t="str">
        <f>A111</f>
        <v>MÓDULO 6 – CUSTOS INDIRETOS, TRIBUTOS E LUCRO</v>
      </c>
      <c r="C138" s="5"/>
      <c r="D138" s="5"/>
      <c r="E138" s="5"/>
      <c r="F138" s="5"/>
      <c r="G138" s="5"/>
      <c r="H138" s="5"/>
      <c r="I138" s="72">
        <f>I119</f>
        <v>1302.4299999999998</v>
      </c>
    </row>
    <row r="139" spans="1:9" ht="15.75" customHeight="1" x14ac:dyDescent="0.3">
      <c r="A139" s="6" t="s">
        <v>172</v>
      </c>
      <c r="B139" s="6"/>
      <c r="C139" s="6"/>
      <c r="D139" s="6"/>
      <c r="E139" s="6"/>
      <c r="F139" s="6"/>
      <c r="G139" s="6"/>
      <c r="H139" s="6"/>
      <c r="I139" s="45">
        <f>SUM(I137:I138)</f>
        <v>5056.51</v>
      </c>
    </row>
    <row r="140" spans="1:9" ht="15.75" customHeight="1" x14ac:dyDescent="0.3"/>
    <row r="141" spans="1:9" ht="15.75" customHeight="1" x14ac:dyDescent="0.3"/>
    <row r="142" spans="1:9" ht="15.75" customHeight="1" x14ac:dyDescent="0.3"/>
    <row r="143" spans="1:9" ht="15.75" customHeight="1" x14ac:dyDescent="0.3"/>
    <row r="144" spans="1:9"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sheetData>
  <mergeCells count="144">
    <mergeCell ref="B135:H135"/>
    <mergeCell ref="B136:H136"/>
    <mergeCell ref="A137:H137"/>
    <mergeCell ref="B138:H138"/>
    <mergeCell ref="A139:H139"/>
    <mergeCell ref="B122:G122"/>
    <mergeCell ref="B124:G124"/>
    <mergeCell ref="B126:G126"/>
    <mergeCell ref="B128:G128"/>
    <mergeCell ref="A130:I130"/>
    <mergeCell ref="A131:H131"/>
    <mergeCell ref="B132:H132"/>
    <mergeCell ref="B133:H133"/>
    <mergeCell ref="B134:H134"/>
    <mergeCell ref="B113:G113"/>
    <mergeCell ref="B114:G114"/>
    <mergeCell ref="B115:G115"/>
    <mergeCell ref="B116:G116"/>
    <mergeCell ref="B117:G117"/>
    <mergeCell ref="B118:G118"/>
    <mergeCell ref="A119:G119"/>
    <mergeCell ref="B120:I120"/>
    <mergeCell ref="B121:G121"/>
    <mergeCell ref="A105:F110"/>
    <mergeCell ref="G105:H105"/>
    <mergeCell ref="G106:H106"/>
    <mergeCell ref="G107:H107"/>
    <mergeCell ref="G108:H108"/>
    <mergeCell ref="G109:H109"/>
    <mergeCell ref="G110:H110"/>
    <mergeCell ref="A111:I111"/>
    <mergeCell ref="B112:G112"/>
    <mergeCell ref="A96:H96"/>
    <mergeCell ref="A97:I97"/>
    <mergeCell ref="A98:I98"/>
    <mergeCell ref="B99:G99"/>
    <mergeCell ref="B100:G100"/>
    <mergeCell ref="B101:G101"/>
    <mergeCell ref="B102:G102"/>
    <mergeCell ref="B103:G103"/>
    <mergeCell ref="A104:G104"/>
    <mergeCell ref="A87:I87"/>
    <mergeCell ref="A88:G88"/>
    <mergeCell ref="B89:G89"/>
    <mergeCell ref="A90:G90"/>
    <mergeCell ref="A91:I91"/>
    <mergeCell ref="A92:I92"/>
    <mergeCell ref="A93:H93"/>
    <mergeCell ref="B94:H94"/>
    <mergeCell ref="B95:H95"/>
    <mergeCell ref="A78:I78"/>
    <mergeCell ref="A79:G79"/>
    <mergeCell ref="B80:G80"/>
    <mergeCell ref="B81:G81"/>
    <mergeCell ref="B82:G82"/>
    <mergeCell ref="B83:G83"/>
    <mergeCell ref="B84:G84"/>
    <mergeCell ref="B85:G85"/>
    <mergeCell ref="A86:G86"/>
    <mergeCell ref="A66:I66"/>
    <mergeCell ref="B67:G67"/>
    <mergeCell ref="B68:G68"/>
    <mergeCell ref="B69:G69"/>
    <mergeCell ref="B70:G70"/>
    <mergeCell ref="B71:G71"/>
    <mergeCell ref="B72:G72"/>
    <mergeCell ref="A73:G73"/>
    <mergeCell ref="A74:F77"/>
    <mergeCell ref="G74:H74"/>
    <mergeCell ref="G75:H75"/>
    <mergeCell ref="G76:H76"/>
    <mergeCell ref="G77:H77"/>
    <mergeCell ref="A58:H58"/>
    <mergeCell ref="B59:H59"/>
    <mergeCell ref="B60:H60"/>
    <mergeCell ref="B61:H61"/>
    <mergeCell ref="A62:H62"/>
    <mergeCell ref="A63:F65"/>
    <mergeCell ref="G63:H63"/>
    <mergeCell ref="G64:H64"/>
    <mergeCell ref="G65:H65"/>
    <mergeCell ref="A49:I49"/>
    <mergeCell ref="A50:G50"/>
    <mergeCell ref="B51:G51"/>
    <mergeCell ref="B52:G52"/>
    <mergeCell ref="B53:G53"/>
    <mergeCell ref="B54:G54"/>
    <mergeCell ref="A55:H55"/>
    <mergeCell ref="A56:I56"/>
    <mergeCell ref="A57:I57"/>
    <mergeCell ref="B40:G40"/>
    <mergeCell ref="B41:G41"/>
    <mergeCell ref="B42:G42"/>
    <mergeCell ref="B43:G43"/>
    <mergeCell ref="B44:G44"/>
    <mergeCell ref="B45:G45"/>
    <mergeCell ref="B46:G46"/>
    <mergeCell ref="B47:G47"/>
    <mergeCell ref="A48:G48"/>
    <mergeCell ref="A32:G32"/>
    <mergeCell ref="B33:G33"/>
    <mergeCell ref="B34:G34"/>
    <mergeCell ref="A35:G35"/>
    <mergeCell ref="A36:F38"/>
    <mergeCell ref="G36:H36"/>
    <mergeCell ref="G37:H37"/>
    <mergeCell ref="G38:H38"/>
    <mergeCell ref="A39:G39"/>
    <mergeCell ref="B23:G23"/>
    <mergeCell ref="B24:G24"/>
    <mergeCell ref="B25:G25"/>
    <mergeCell ref="B26:G26"/>
    <mergeCell ref="B27:G27"/>
    <mergeCell ref="B28:G28"/>
    <mergeCell ref="A29:H29"/>
    <mergeCell ref="A30:I30"/>
    <mergeCell ref="A31:I31"/>
    <mergeCell ref="A14:I14"/>
    <mergeCell ref="B15:H15"/>
    <mergeCell ref="B16:H16"/>
    <mergeCell ref="B17:H17"/>
    <mergeCell ref="B18:H18"/>
    <mergeCell ref="B19:H19"/>
    <mergeCell ref="A20:I20"/>
    <mergeCell ref="A21:I21"/>
    <mergeCell ref="B22:G22"/>
    <mergeCell ref="B9:H9"/>
    <mergeCell ref="A10:I10"/>
    <mergeCell ref="A11:I11"/>
    <mergeCell ref="A12:B12"/>
    <mergeCell ref="C12:D12"/>
    <mergeCell ref="E12:I12"/>
    <mergeCell ref="A13:B13"/>
    <mergeCell ref="C13:D13"/>
    <mergeCell ref="E13:I13"/>
    <mergeCell ref="A1:I1"/>
    <mergeCell ref="A2:I2"/>
    <mergeCell ref="A3:G3"/>
    <mergeCell ref="H3:I3"/>
    <mergeCell ref="A4:I4"/>
    <mergeCell ref="A5:I5"/>
    <mergeCell ref="B6:H6"/>
    <mergeCell ref="B7:H7"/>
    <mergeCell ref="B8:H8"/>
  </mergeCells>
  <pageMargins left="0.31527777777777799" right="0.31527777777777799" top="0.31527777777777799" bottom="0.31527777777777799" header="0.511811023622047" footer="0.511811023622047"/>
  <pageSetup paperSize="9" scale="73"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997"/>
  <sheetViews>
    <sheetView topLeftCell="A19" zoomScale="80" zoomScaleNormal="80" workbookViewId="0">
      <selection activeCell="I53" sqref="I53"/>
    </sheetView>
  </sheetViews>
  <sheetFormatPr defaultColWidth="8.6640625" defaultRowHeight="14.25" customHeight="1" x14ac:dyDescent="0.3"/>
  <cols>
    <col min="1" max="1" width="7.44140625" customWidth="1"/>
    <col min="2" max="2" width="12.44140625" customWidth="1"/>
    <col min="3" max="3" width="15" customWidth="1"/>
    <col min="4" max="4" width="15.33203125" customWidth="1"/>
    <col min="5" max="5" width="13.44140625" customWidth="1"/>
    <col min="6" max="6" width="13.5546875" customWidth="1"/>
    <col min="7" max="7" width="11.88671875" customWidth="1"/>
    <col min="8" max="8" width="12.88671875" customWidth="1"/>
    <col min="9" max="9" width="33.77734375" customWidth="1"/>
    <col min="10" max="10" width="7.109375" customWidth="1"/>
    <col min="11" max="11" width="10.5546875" customWidth="1"/>
    <col min="12" max="12" width="12.88671875" customWidth="1"/>
    <col min="13" max="13" width="7.109375" customWidth="1"/>
    <col min="14" max="14" width="10.5546875" customWidth="1"/>
    <col min="15" max="1025" width="14.44140625" customWidth="1"/>
  </cols>
  <sheetData>
    <row r="1" spans="1:10" ht="14.4" x14ac:dyDescent="0.3">
      <c r="A1" s="8" t="s">
        <v>176</v>
      </c>
      <c r="B1" s="8"/>
      <c r="C1" s="8"/>
      <c r="D1" s="8"/>
      <c r="E1" s="8"/>
      <c r="F1" s="8"/>
      <c r="G1" s="8"/>
      <c r="H1" s="8"/>
      <c r="I1" s="8"/>
    </row>
    <row r="2" spans="1:10" ht="14.4" x14ac:dyDescent="0.3">
      <c r="A2" s="8"/>
      <c r="B2" s="8"/>
      <c r="C2" s="8"/>
      <c r="D2" s="8"/>
      <c r="E2" s="8"/>
      <c r="F2" s="8"/>
      <c r="G2" s="8"/>
      <c r="H2" s="8"/>
      <c r="I2" s="8"/>
    </row>
    <row r="3" spans="1:10" ht="14.4" x14ac:dyDescent="0.3">
      <c r="A3" s="8" t="s">
        <v>32</v>
      </c>
      <c r="B3" s="8"/>
      <c r="C3" s="8"/>
      <c r="D3" s="8"/>
      <c r="E3" s="8"/>
      <c r="F3" s="8"/>
      <c r="G3" s="8"/>
      <c r="H3" s="7" t="s">
        <v>33</v>
      </c>
      <c r="I3" s="7"/>
    </row>
    <row r="4" spans="1:10" ht="14.4" x14ac:dyDescent="0.3">
      <c r="A4" s="8"/>
      <c r="B4" s="8"/>
      <c r="C4" s="8"/>
      <c r="D4" s="8"/>
      <c r="E4" s="8"/>
      <c r="F4" s="8"/>
      <c r="G4" s="8"/>
      <c r="H4" s="8"/>
      <c r="I4" s="8"/>
    </row>
    <row r="5" spans="1:10" ht="14.4" x14ac:dyDescent="0.3">
      <c r="A5" s="6" t="s">
        <v>34</v>
      </c>
      <c r="B5" s="6"/>
      <c r="C5" s="6"/>
      <c r="D5" s="6"/>
      <c r="E5" s="6"/>
      <c r="F5" s="6"/>
      <c r="G5" s="6"/>
      <c r="H5" s="6"/>
      <c r="I5" s="6"/>
    </row>
    <row r="6" spans="1:10" ht="14.4" x14ac:dyDescent="0.3">
      <c r="A6" s="34" t="s">
        <v>35</v>
      </c>
      <c r="B6" s="5" t="s">
        <v>36</v>
      </c>
      <c r="C6" s="5"/>
      <c r="D6" s="5"/>
      <c r="E6" s="5"/>
      <c r="F6" s="5"/>
      <c r="G6" s="5"/>
      <c r="H6" s="5"/>
      <c r="I6" s="36"/>
    </row>
    <row r="7" spans="1:10" ht="14.4" x14ac:dyDescent="0.3">
      <c r="A7" s="34" t="s">
        <v>37</v>
      </c>
      <c r="B7" s="5" t="s">
        <v>38</v>
      </c>
      <c r="C7" s="5"/>
      <c r="D7" s="5"/>
      <c r="E7" s="5"/>
      <c r="F7" s="5"/>
      <c r="G7" s="5"/>
      <c r="H7" s="5"/>
      <c r="I7" s="34" t="s">
        <v>39</v>
      </c>
    </row>
    <row r="8" spans="1:10" ht="14.4" x14ac:dyDescent="0.3">
      <c r="A8" s="34" t="s">
        <v>40</v>
      </c>
      <c r="B8" s="5" t="s">
        <v>41</v>
      </c>
      <c r="C8" s="5"/>
      <c r="D8" s="5"/>
      <c r="E8" s="5"/>
      <c r="F8" s="5"/>
      <c r="G8" s="5"/>
      <c r="H8" s="5"/>
      <c r="I8" s="34" t="s">
        <v>42</v>
      </c>
    </row>
    <row r="9" spans="1:10" ht="14.4" x14ac:dyDescent="0.3">
      <c r="A9" s="34" t="s">
        <v>43</v>
      </c>
      <c r="B9" s="5" t="s">
        <v>44</v>
      </c>
      <c r="C9" s="5"/>
      <c r="D9" s="5"/>
      <c r="E9" s="5"/>
      <c r="F9" s="5"/>
      <c r="G9" s="5"/>
      <c r="H9" s="5"/>
      <c r="I9" s="34">
        <v>9</v>
      </c>
    </row>
    <row r="10" spans="1:10" ht="14.4" x14ac:dyDescent="0.3">
      <c r="A10" s="4"/>
      <c r="B10" s="4"/>
      <c r="C10" s="4"/>
      <c r="D10" s="4"/>
      <c r="E10" s="4"/>
      <c r="F10" s="4"/>
      <c r="G10" s="4"/>
      <c r="H10" s="4"/>
      <c r="I10" s="4"/>
    </row>
    <row r="11" spans="1:10" ht="14.4" x14ac:dyDescent="0.3">
      <c r="A11" s="6" t="s">
        <v>45</v>
      </c>
      <c r="B11" s="6"/>
      <c r="C11" s="6"/>
      <c r="D11" s="6"/>
      <c r="E11" s="6"/>
      <c r="F11" s="6"/>
      <c r="G11" s="6"/>
      <c r="H11" s="6"/>
      <c r="I11" s="6"/>
    </row>
    <row r="12" spans="1:10" ht="12.75" customHeight="1" x14ac:dyDescent="0.3">
      <c r="A12" s="7" t="s">
        <v>46</v>
      </c>
      <c r="B12" s="7"/>
      <c r="C12" s="7" t="s">
        <v>47</v>
      </c>
      <c r="D12" s="7"/>
      <c r="E12" s="7" t="s">
        <v>48</v>
      </c>
      <c r="F12" s="7"/>
      <c r="G12" s="7"/>
      <c r="H12" s="7"/>
      <c r="I12" s="7"/>
    </row>
    <row r="13" spans="1:10" ht="26.25" customHeight="1" x14ac:dyDescent="0.3">
      <c r="A13" s="3" t="s">
        <v>49</v>
      </c>
      <c r="B13" s="3"/>
      <c r="C13" s="2" t="s">
        <v>12</v>
      </c>
      <c r="D13" s="2"/>
      <c r="E13" s="1">
        <v>5</v>
      </c>
      <c r="F13" s="1"/>
      <c r="G13" s="1"/>
      <c r="H13" s="1"/>
      <c r="I13" s="1"/>
    </row>
    <row r="14" spans="1:10" ht="14.4" x14ac:dyDescent="0.3">
      <c r="A14" s="6" t="s">
        <v>50</v>
      </c>
      <c r="B14" s="6"/>
      <c r="C14" s="6"/>
      <c r="D14" s="6"/>
      <c r="E14" s="6"/>
      <c r="F14" s="6"/>
      <c r="G14" s="6"/>
      <c r="H14" s="6"/>
      <c r="I14" s="6"/>
    </row>
    <row r="15" spans="1:10" ht="14.4" x14ac:dyDescent="0.3">
      <c r="A15" s="34">
        <v>1</v>
      </c>
      <c r="B15" s="5" t="s">
        <v>51</v>
      </c>
      <c r="C15" s="5"/>
      <c r="D15" s="5"/>
      <c r="E15" s="5"/>
      <c r="F15" s="5"/>
      <c r="G15" s="5"/>
      <c r="H15" s="5"/>
      <c r="I15" s="73" t="s">
        <v>177</v>
      </c>
      <c r="J15" s="39"/>
    </row>
    <row r="16" spans="1:10" ht="14.4" x14ac:dyDescent="0.3">
      <c r="A16" s="34">
        <v>2</v>
      </c>
      <c r="B16" s="5" t="s">
        <v>53</v>
      </c>
      <c r="C16" s="5"/>
      <c r="D16" s="5"/>
      <c r="E16" s="5"/>
      <c r="F16" s="5"/>
      <c r="G16" s="5"/>
      <c r="H16" s="5"/>
      <c r="I16" s="34" t="s">
        <v>18</v>
      </c>
    </row>
    <row r="17" spans="1:9" ht="14.4" x14ac:dyDescent="0.3">
      <c r="A17" s="34">
        <v>3</v>
      </c>
      <c r="B17" s="5" t="s">
        <v>54</v>
      </c>
      <c r="C17" s="5"/>
      <c r="D17" s="5"/>
      <c r="E17" s="5"/>
      <c r="F17" s="5"/>
      <c r="G17" s="5"/>
      <c r="H17" s="5"/>
      <c r="I17" s="40">
        <v>1879.18</v>
      </c>
    </row>
    <row r="18" spans="1:9" ht="39.6" x14ac:dyDescent="0.3">
      <c r="A18" s="38">
        <v>4</v>
      </c>
      <c r="B18" s="86" t="s">
        <v>55</v>
      </c>
      <c r="C18" s="86"/>
      <c r="D18" s="86"/>
      <c r="E18" s="86"/>
      <c r="F18" s="86"/>
      <c r="G18" s="86"/>
      <c r="H18" s="86"/>
      <c r="I18" s="37" t="s">
        <v>56</v>
      </c>
    </row>
    <row r="19" spans="1:9" ht="14.4" x14ac:dyDescent="0.3">
      <c r="A19" s="34">
        <v>5</v>
      </c>
      <c r="B19" s="5" t="s">
        <v>57</v>
      </c>
      <c r="C19" s="5"/>
      <c r="D19" s="5"/>
      <c r="E19" s="5"/>
      <c r="F19" s="5"/>
      <c r="G19" s="5"/>
      <c r="H19" s="5"/>
      <c r="I19" s="36" t="s">
        <v>58</v>
      </c>
    </row>
    <row r="20" spans="1:9" ht="14.4" x14ac:dyDescent="0.3">
      <c r="A20" s="87"/>
      <c r="B20" s="87"/>
      <c r="C20" s="87"/>
      <c r="D20" s="87"/>
      <c r="E20" s="87"/>
      <c r="F20" s="87"/>
      <c r="G20" s="87"/>
      <c r="H20" s="87"/>
      <c r="I20" s="87"/>
    </row>
    <row r="21" spans="1:9" ht="15.75" customHeight="1" x14ac:dyDescent="0.3">
      <c r="A21" s="6" t="s">
        <v>59</v>
      </c>
      <c r="B21" s="6"/>
      <c r="C21" s="6"/>
      <c r="D21" s="6"/>
      <c r="E21" s="6"/>
      <c r="F21" s="6"/>
      <c r="G21" s="6"/>
      <c r="H21" s="6"/>
      <c r="I21" s="6"/>
    </row>
    <row r="22" spans="1:9" ht="15.75" customHeight="1" x14ac:dyDescent="0.3">
      <c r="A22" s="42">
        <v>1</v>
      </c>
      <c r="B22" s="6" t="s">
        <v>60</v>
      </c>
      <c r="C22" s="6"/>
      <c r="D22" s="6"/>
      <c r="E22" s="6"/>
      <c r="F22" s="6"/>
      <c r="G22" s="6"/>
      <c r="H22" s="35" t="s">
        <v>61</v>
      </c>
      <c r="I22" s="35" t="s">
        <v>62</v>
      </c>
    </row>
    <row r="23" spans="1:9" ht="15.75" customHeight="1" x14ac:dyDescent="0.3">
      <c r="A23" s="33" t="s">
        <v>35</v>
      </c>
      <c r="B23" s="5" t="s">
        <v>63</v>
      </c>
      <c r="C23" s="5"/>
      <c r="D23" s="5"/>
      <c r="E23" s="5"/>
      <c r="F23" s="5"/>
      <c r="G23" s="5"/>
      <c r="H23" s="41"/>
      <c r="I23" s="43">
        <f>I17</f>
        <v>1879.18</v>
      </c>
    </row>
    <row r="24" spans="1:9" ht="15.75" customHeight="1" x14ac:dyDescent="0.3">
      <c r="A24" s="33" t="s">
        <v>37</v>
      </c>
      <c r="B24" s="5" t="s">
        <v>64</v>
      </c>
      <c r="C24" s="5"/>
      <c r="D24" s="5"/>
      <c r="E24" s="5"/>
      <c r="F24" s="5"/>
      <c r="G24" s="5"/>
      <c r="H24" s="44"/>
      <c r="I24" s="43">
        <v>0</v>
      </c>
    </row>
    <row r="25" spans="1:9" ht="15.75" customHeight="1" x14ac:dyDescent="0.3">
      <c r="A25" s="33" t="s">
        <v>40</v>
      </c>
      <c r="B25" s="5" t="s">
        <v>65</v>
      </c>
      <c r="C25" s="5"/>
      <c r="D25" s="5"/>
      <c r="E25" s="5"/>
      <c r="F25" s="5"/>
      <c r="G25" s="5"/>
      <c r="H25" s="44"/>
      <c r="I25" s="43">
        <v>0</v>
      </c>
    </row>
    <row r="26" spans="1:9" ht="15.75" customHeight="1" x14ac:dyDescent="0.3">
      <c r="A26" s="33" t="s">
        <v>43</v>
      </c>
      <c r="B26" s="5" t="s">
        <v>66</v>
      </c>
      <c r="C26" s="5"/>
      <c r="D26" s="5"/>
      <c r="E26" s="5"/>
      <c r="F26" s="5"/>
      <c r="G26" s="5"/>
      <c r="H26" s="44"/>
      <c r="I26" s="43">
        <v>0</v>
      </c>
    </row>
    <row r="27" spans="1:9" ht="15.75" customHeight="1" x14ac:dyDescent="0.3">
      <c r="A27" s="33" t="s">
        <v>67</v>
      </c>
      <c r="B27" s="5" t="s">
        <v>68</v>
      </c>
      <c r="C27" s="5"/>
      <c r="D27" s="5"/>
      <c r="E27" s="5"/>
      <c r="F27" s="5"/>
      <c r="G27" s="5"/>
      <c r="H27" s="44"/>
      <c r="I27" s="43">
        <v>0</v>
      </c>
    </row>
    <row r="28" spans="1:9" ht="15.75" customHeight="1" x14ac:dyDescent="0.3">
      <c r="A28" s="33" t="s">
        <v>69</v>
      </c>
      <c r="B28" s="5" t="s">
        <v>70</v>
      </c>
      <c r="C28" s="5"/>
      <c r="D28" s="5"/>
      <c r="E28" s="5"/>
      <c r="F28" s="5"/>
      <c r="G28" s="5"/>
      <c r="H28" s="44"/>
      <c r="I28" s="43">
        <v>0</v>
      </c>
    </row>
    <row r="29" spans="1:9" ht="15.75" customHeight="1" x14ac:dyDescent="0.3">
      <c r="A29" s="6" t="s">
        <v>71</v>
      </c>
      <c r="B29" s="6"/>
      <c r="C29" s="6"/>
      <c r="D29" s="6"/>
      <c r="E29" s="6"/>
      <c r="F29" s="6"/>
      <c r="G29" s="6"/>
      <c r="H29" s="6"/>
      <c r="I29" s="45">
        <f>SUM(I23:I28)</f>
        <v>1879.18</v>
      </c>
    </row>
    <row r="30" spans="1:9" ht="15.75" customHeight="1" x14ac:dyDescent="0.3">
      <c r="A30" s="88"/>
      <c r="B30" s="88"/>
      <c r="C30" s="88"/>
      <c r="D30" s="88"/>
      <c r="E30" s="88"/>
      <c r="F30" s="88"/>
      <c r="G30" s="88"/>
      <c r="H30" s="88"/>
      <c r="I30" s="88"/>
    </row>
    <row r="31" spans="1:9" ht="15.75" customHeight="1" x14ac:dyDescent="0.3">
      <c r="A31" s="6" t="s">
        <v>72</v>
      </c>
      <c r="B31" s="6"/>
      <c r="C31" s="6"/>
      <c r="D31" s="6"/>
      <c r="E31" s="6"/>
      <c r="F31" s="6"/>
      <c r="G31" s="6"/>
      <c r="H31" s="6"/>
      <c r="I31" s="6"/>
    </row>
    <row r="32" spans="1:9" ht="15.75" customHeight="1" x14ac:dyDescent="0.3">
      <c r="A32" s="6" t="s">
        <v>73</v>
      </c>
      <c r="B32" s="6"/>
      <c r="C32" s="6"/>
      <c r="D32" s="6"/>
      <c r="E32" s="6"/>
      <c r="F32" s="6"/>
      <c r="G32" s="6"/>
      <c r="H32" s="35" t="s">
        <v>61</v>
      </c>
      <c r="I32" s="35" t="s">
        <v>62</v>
      </c>
    </row>
    <row r="33" spans="1:9" ht="15.75" customHeight="1" x14ac:dyDescent="0.3">
      <c r="A33" s="33" t="s">
        <v>35</v>
      </c>
      <c r="B33" s="5" t="s">
        <v>74</v>
      </c>
      <c r="C33" s="5"/>
      <c r="D33" s="5"/>
      <c r="E33" s="5"/>
      <c r="F33" s="5"/>
      <c r="G33" s="5"/>
      <c r="H33" s="44">
        <f>ROUND(1/12,4)</f>
        <v>8.3299999999999999E-2</v>
      </c>
      <c r="I33" s="46">
        <f>ROUND(I29*H33,2)</f>
        <v>156.54</v>
      </c>
    </row>
    <row r="34" spans="1:9" ht="15.75" customHeight="1" x14ac:dyDescent="0.3">
      <c r="A34" s="33" t="s">
        <v>37</v>
      </c>
      <c r="B34" s="5" t="s">
        <v>75</v>
      </c>
      <c r="C34" s="5"/>
      <c r="D34" s="5"/>
      <c r="E34" s="5"/>
      <c r="F34" s="5"/>
      <c r="G34" s="5"/>
      <c r="H34" s="44">
        <v>0.121</v>
      </c>
      <c r="I34" s="46">
        <f>ROUND(I29*H34,2)</f>
        <v>227.38</v>
      </c>
    </row>
    <row r="35" spans="1:9" ht="15.75" customHeight="1" x14ac:dyDescent="0.3">
      <c r="A35" s="6" t="s">
        <v>76</v>
      </c>
      <c r="B35" s="6"/>
      <c r="C35" s="6"/>
      <c r="D35" s="6"/>
      <c r="E35" s="6"/>
      <c r="F35" s="6"/>
      <c r="G35" s="6"/>
      <c r="H35" s="47">
        <f>SUM(H33:H34)</f>
        <v>0.20429999999999998</v>
      </c>
      <c r="I35" s="45">
        <f>SUM(I33:I34)</f>
        <v>383.91999999999996</v>
      </c>
    </row>
    <row r="36" spans="1:9" ht="15.75" customHeight="1" x14ac:dyDescent="0.3">
      <c r="A36" s="89" t="s">
        <v>77</v>
      </c>
      <c r="B36" s="89"/>
      <c r="C36" s="89"/>
      <c r="D36" s="89"/>
      <c r="E36" s="89"/>
      <c r="F36" s="89"/>
      <c r="G36" s="90" t="s">
        <v>78</v>
      </c>
      <c r="H36" s="90"/>
      <c r="I36" s="48">
        <f>I29</f>
        <v>1879.18</v>
      </c>
    </row>
    <row r="37" spans="1:9" ht="15.75" customHeight="1" x14ac:dyDescent="0.3">
      <c r="A37" s="89"/>
      <c r="B37" s="89"/>
      <c r="C37" s="89"/>
      <c r="D37" s="89"/>
      <c r="E37" s="89"/>
      <c r="F37" s="89"/>
      <c r="G37" s="90" t="s">
        <v>79</v>
      </c>
      <c r="H37" s="90"/>
      <c r="I37" s="48">
        <f>I35</f>
        <v>383.91999999999996</v>
      </c>
    </row>
    <row r="38" spans="1:9" ht="15.75" customHeight="1" x14ac:dyDescent="0.3">
      <c r="A38" s="89"/>
      <c r="B38" s="89"/>
      <c r="C38" s="89"/>
      <c r="D38" s="89"/>
      <c r="E38" s="89"/>
      <c r="F38" s="89"/>
      <c r="G38" s="91" t="s">
        <v>80</v>
      </c>
      <c r="H38" s="91"/>
      <c r="I38" s="49">
        <f>SUM(I36:I37)</f>
        <v>2263.1</v>
      </c>
    </row>
    <row r="39" spans="1:9" ht="15.75" customHeight="1" x14ac:dyDescent="0.3">
      <c r="A39" s="6" t="s">
        <v>81</v>
      </c>
      <c r="B39" s="6"/>
      <c r="C39" s="6"/>
      <c r="D39" s="6"/>
      <c r="E39" s="6"/>
      <c r="F39" s="6"/>
      <c r="G39" s="6"/>
      <c r="H39" s="35" t="s">
        <v>61</v>
      </c>
      <c r="I39" s="35" t="s">
        <v>62</v>
      </c>
    </row>
    <row r="40" spans="1:9" ht="15.75" customHeight="1" x14ac:dyDescent="0.3">
      <c r="A40" s="33" t="s">
        <v>35</v>
      </c>
      <c r="B40" s="5" t="s">
        <v>82</v>
      </c>
      <c r="C40" s="5"/>
      <c r="D40" s="5"/>
      <c r="E40" s="5"/>
      <c r="F40" s="5"/>
      <c r="G40" s="5"/>
      <c r="H40" s="44">
        <v>0.2</v>
      </c>
      <c r="I40" s="46">
        <f t="shared" ref="I40:I47" si="0">ROUND($I$38*H40,2)</f>
        <v>452.62</v>
      </c>
    </row>
    <row r="41" spans="1:9" ht="15.75" customHeight="1" x14ac:dyDescent="0.3">
      <c r="A41" s="33" t="s">
        <v>37</v>
      </c>
      <c r="B41" s="5" t="s">
        <v>83</v>
      </c>
      <c r="C41" s="5"/>
      <c r="D41" s="5"/>
      <c r="E41" s="5"/>
      <c r="F41" s="5"/>
      <c r="G41" s="5"/>
      <c r="H41" s="44">
        <v>2.5000000000000001E-2</v>
      </c>
      <c r="I41" s="46">
        <f t="shared" si="0"/>
        <v>56.58</v>
      </c>
    </row>
    <row r="42" spans="1:9" ht="15.75" customHeight="1" x14ac:dyDescent="0.3">
      <c r="A42" s="33" t="s">
        <v>40</v>
      </c>
      <c r="B42" s="5" t="s">
        <v>84</v>
      </c>
      <c r="C42" s="5"/>
      <c r="D42" s="5"/>
      <c r="E42" s="5"/>
      <c r="F42" s="5"/>
      <c r="G42" s="5"/>
      <c r="H42" s="44">
        <v>0.06</v>
      </c>
      <c r="I42" s="46">
        <f t="shared" si="0"/>
        <v>135.79</v>
      </c>
    </row>
    <row r="43" spans="1:9" ht="15.75" customHeight="1" x14ac:dyDescent="0.3">
      <c r="A43" s="33" t="s">
        <v>43</v>
      </c>
      <c r="B43" s="5" t="s">
        <v>85</v>
      </c>
      <c r="C43" s="5"/>
      <c r="D43" s="5"/>
      <c r="E43" s="5"/>
      <c r="F43" s="5"/>
      <c r="G43" s="5"/>
      <c r="H43" s="44">
        <v>1.4999999999999999E-2</v>
      </c>
      <c r="I43" s="46">
        <f t="shared" si="0"/>
        <v>33.950000000000003</v>
      </c>
    </row>
    <row r="44" spans="1:9" ht="15.75" customHeight="1" x14ac:dyDescent="0.3">
      <c r="A44" s="33" t="s">
        <v>67</v>
      </c>
      <c r="B44" s="5" t="s">
        <v>86</v>
      </c>
      <c r="C44" s="5"/>
      <c r="D44" s="5"/>
      <c r="E44" s="5"/>
      <c r="F44" s="5"/>
      <c r="G44" s="5"/>
      <c r="H44" s="44">
        <v>0.01</v>
      </c>
      <c r="I44" s="46">
        <f t="shared" si="0"/>
        <v>22.63</v>
      </c>
    </row>
    <row r="45" spans="1:9" ht="15.75" customHeight="1" x14ac:dyDescent="0.3">
      <c r="A45" s="33" t="s">
        <v>69</v>
      </c>
      <c r="B45" s="5" t="s">
        <v>87</v>
      </c>
      <c r="C45" s="5"/>
      <c r="D45" s="5"/>
      <c r="E45" s="5"/>
      <c r="F45" s="5"/>
      <c r="G45" s="5"/>
      <c r="H45" s="44">
        <v>6.0000000000000001E-3</v>
      </c>
      <c r="I45" s="46">
        <f t="shared" si="0"/>
        <v>13.58</v>
      </c>
    </row>
    <row r="46" spans="1:9" ht="15.75" customHeight="1" x14ac:dyDescent="0.3">
      <c r="A46" s="33" t="s">
        <v>88</v>
      </c>
      <c r="B46" s="5" t="s">
        <v>89</v>
      </c>
      <c r="C46" s="5"/>
      <c r="D46" s="5"/>
      <c r="E46" s="5"/>
      <c r="F46" s="5"/>
      <c r="G46" s="5"/>
      <c r="H46" s="44">
        <v>2E-3</v>
      </c>
      <c r="I46" s="46">
        <f t="shared" si="0"/>
        <v>4.53</v>
      </c>
    </row>
    <row r="47" spans="1:9" ht="15.75" customHeight="1" x14ac:dyDescent="0.3">
      <c r="A47" s="33" t="s">
        <v>90</v>
      </c>
      <c r="B47" s="5" t="s">
        <v>91</v>
      </c>
      <c r="C47" s="5"/>
      <c r="D47" s="5"/>
      <c r="E47" s="5"/>
      <c r="F47" s="5"/>
      <c r="G47" s="5"/>
      <c r="H47" s="44">
        <v>0.08</v>
      </c>
      <c r="I47" s="46">
        <f t="shared" si="0"/>
        <v>181.05</v>
      </c>
    </row>
    <row r="48" spans="1:9" ht="15.75" customHeight="1" x14ac:dyDescent="0.3">
      <c r="A48" s="6" t="s">
        <v>92</v>
      </c>
      <c r="B48" s="6"/>
      <c r="C48" s="6"/>
      <c r="D48" s="6"/>
      <c r="E48" s="6"/>
      <c r="F48" s="6"/>
      <c r="G48" s="6"/>
      <c r="H48" s="47">
        <f>SUM(H40:H47)</f>
        <v>0.39800000000000008</v>
      </c>
      <c r="I48" s="45">
        <f>SUM(I40:I47)</f>
        <v>900.73</v>
      </c>
    </row>
    <row r="49" spans="1:14" ht="15.75" customHeight="1" x14ac:dyDescent="0.3">
      <c r="A49" s="92"/>
      <c r="B49" s="92"/>
      <c r="C49" s="92"/>
      <c r="D49" s="92"/>
      <c r="E49" s="92"/>
      <c r="F49" s="92"/>
      <c r="G49" s="92"/>
      <c r="H49" s="92"/>
      <c r="I49" s="92"/>
    </row>
    <row r="50" spans="1:14" ht="15.75" customHeight="1" x14ac:dyDescent="0.3">
      <c r="A50" s="6" t="s">
        <v>93</v>
      </c>
      <c r="B50" s="6"/>
      <c r="C50" s="6"/>
      <c r="D50" s="6"/>
      <c r="E50" s="6"/>
      <c r="F50" s="6"/>
      <c r="G50" s="6"/>
      <c r="H50" s="47"/>
      <c r="I50" s="35" t="s">
        <v>62</v>
      </c>
    </row>
    <row r="51" spans="1:14" ht="15.75" customHeight="1" x14ac:dyDescent="0.3">
      <c r="A51" s="33" t="s">
        <v>35</v>
      </c>
      <c r="B51" s="87" t="s">
        <v>94</v>
      </c>
      <c r="C51" s="87"/>
      <c r="D51" s="87"/>
      <c r="E51" s="87"/>
      <c r="F51" s="87"/>
      <c r="G51" s="87"/>
      <c r="H51" s="50">
        <v>5</v>
      </c>
      <c r="I51" s="43">
        <f>ROUND((H51*2*22)-0.06*I23,2)</f>
        <v>107.25</v>
      </c>
    </row>
    <row r="52" spans="1:14" ht="15.75" customHeight="1" x14ac:dyDescent="0.3">
      <c r="A52" s="33" t="s">
        <v>37</v>
      </c>
      <c r="B52" s="87" t="s">
        <v>95</v>
      </c>
      <c r="C52" s="87"/>
      <c r="D52" s="87"/>
      <c r="E52" s="87"/>
      <c r="F52" s="87"/>
      <c r="G52" s="87"/>
      <c r="H52" s="34" t="s">
        <v>96</v>
      </c>
      <c r="I52" s="43">
        <v>440.77</v>
      </c>
    </row>
    <row r="53" spans="1:14" ht="15.75" customHeight="1" x14ac:dyDescent="0.3">
      <c r="A53" s="33" t="s">
        <v>40</v>
      </c>
      <c r="B53" s="87" t="s">
        <v>97</v>
      </c>
      <c r="C53" s="87"/>
      <c r="D53" s="87"/>
      <c r="E53" s="87"/>
      <c r="F53" s="87"/>
      <c r="G53" s="87"/>
      <c r="H53" s="34" t="s">
        <v>96</v>
      </c>
      <c r="I53" s="43">
        <v>0</v>
      </c>
    </row>
    <row r="54" spans="1:14" ht="15.75" customHeight="1" x14ac:dyDescent="0.3">
      <c r="A54" s="33" t="s">
        <v>43</v>
      </c>
      <c r="B54" s="87" t="s">
        <v>98</v>
      </c>
      <c r="C54" s="87"/>
      <c r="D54" s="87"/>
      <c r="E54" s="87"/>
      <c r="F54" s="87"/>
      <c r="G54" s="87"/>
      <c r="H54" s="34" t="s">
        <v>96</v>
      </c>
      <c r="I54" s="43">
        <f>ROUND((I23*26)*0.002/12,2)</f>
        <v>8.14</v>
      </c>
    </row>
    <row r="55" spans="1:14" ht="15.75" customHeight="1" x14ac:dyDescent="0.3">
      <c r="A55" s="6" t="s">
        <v>99</v>
      </c>
      <c r="B55" s="6"/>
      <c r="C55" s="6"/>
      <c r="D55" s="6"/>
      <c r="E55" s="6"/>
      <c r="F55" s="6"/>
      <c r="G55" s="6"/>
      <c r="H55" s="6"/>
      <c r="I55" s="51">
        <f>SUM(I51:I54)</f>
        <v>556.16</v>
      </c>
    </row>
    <row r="56" spans="1:14" ht="15.75" customHeight="1" x14ac:dyDescent="0.3">
      <c r="A56" s="92"/>
      <c r="B56" s="92"/>
      <c r="C56" s="92"/>
      <c r="D56" s="92"/>
      <c r="E56" s="92"/>
      <c r="F56" s="92"/>
      <c r="G56" s="92"/>
      <c r="H56" s="92"/>
      <c r="I56" s="92"/>
    </row>
    <row r="57" spans="1:14" ht="15.75" customHeight="1" x14ac:dyDescent="0.3">
      <c r="A57" s="6" t="s">
        <v>100</v>
      </c>
      <c r="B57" s="6"/>
      <c r="C57" s="6"/>
      <c r="D57" s="6"/>
      <c r="E57" s="6"/>
      <c r="F57" s="6"/>
      <c r="G57" s="6"/>
      <c r="H57" s="6"/>
      <c r="I57" s="6"/>
    </row>
    <row r="58" spans="1:14" ht="15.75" customHeight="1" x14ac:dyDescent="0.3">
      <c r="A58" s="6" t="s">
        <v>101</v>
      </c>
      <c r="B58" s="6"/>
      <c r="C58" s="6"/>
      <c r="D58" s="6"/>
      <c r="E58" s="6"/>
      <c r="F58" s="6"/>
      <c r="G58" s="6"/>
      <c r="H58" s="6"/>
      <c r="I58" s="35" t="s">
        <v>62</v>
      </c>
    </row>
    <row r="59" spans="1:14" ht="15.75" customHeight="1" x14ac:dyDescent="0.3">
      <c r="A59" s="33" t="s">
        <v>102</v>
      </c>
      <c r="B59" s="7" t="s">
        <v>103</v>
      </c>
      <c r="C59" s="7"/>
      <c r="D59" s="7"/>
      <c r="E59" s="7"/>
      <c r="F59" s="7"/>
      <c r="G59" s="7"/>
      <c r="H59" s="7"/>
      <c r="I59" s="46">
        <f>I35</f>
        <v>383.91999999999996</v>
      </c>
    </row>
    <row r="60" spans="1:14" ht="15.75" customHeight="1" x14ac:dyDescent="0.3">
      <c r="A60" s="33" t="s">
        <v>104</v>
      </c>
      <c r="B60" s="7" t="s">
        <v>105</v>
      </c>
      <c r="C60" s="7"/>
      <c r="D60" s="7"/>
      <c r="E60" s="7"/>
      <c r="F60" s="7"/>
      <c r="G60" s="7"/>
      <c r="H60" s="7"/>
      <c r="I60" s="46">
        <f>I48</f>
        <v>900.73</v>
      </c>
      <c r="N60" s="52"/>
    </row>
    <row r="61" spans="1:14" ht="15.75" customHeight="1" x14ac:dyDescent="0.3">
      <c r="A61" s="33" t="s">
        <v>106</v>
      </c>
      <c r="B61" s="7" t="s">
        <v>107</v>
      </c>
      <c r="C61" s="7"/>
      <c r="D61" s="7"/>
      <c r="E61" s="7"/>
      <c r="F61" s="7"/>
      <c r="G61" s="7"/>
      <c r="H61" s="7"/>
      <c r="I61" s="46">
        <f>I55</f>
        <v>556.16</v>
      </c>
    </row>
    <row r="62" spans="1:14" ht="15.75" customHeight="1" x14ac:dyDescent="0.3">
      <c r="A62" s="6" t="s">
        <v>108</v>
      </c>
      <c r="B62" s="6"/>
      <c r="C62" s="6"/>
      <c r="D62" s="6"/>
      <c r="E62" s="6"/>
      <c r="F62" s="6"/>
      <c r="G62" s="6"/>
      <c r="H62" s="6"/>
      <c r="I62" s="45">
        <f>SUM(I59:I61)</f>
        <v>1840.81</v>
      </c>
    </row>
    <row r="63" spans="1:14" ht="15.75" customHeight="1" x14ac:dyDescent="0.3">
      <c r="A63" s="93" t="s">
        <v>109</v>
      </c>
      <c r="B63" s="93"/>
      <c r="C63" s="93"/>
      <c r="D63" s="93"/>
      <c r="E63" s="93"/>
      <c r="F63" s="93"/>
      <c r="G63" s="90" t="s">
        <v>78</v>
      </c>
      <c r="H63" s="90"/>
      <c r="I63" s="48">
        <f>I29</f>
        <v>1879.18</v>
      </c>
    </row>
    <row r="64" spans="1:14" ht="15.75" customHeight="1" x14ac:dyDescent="0.3">
      <c r="A64" s="93"/>
      <c r="B64" s="93"/>
      <c r="C64" s="93"/>
      <c r="D64" s="93"/>
      <c r="E64" s="93"/>
      <c r="F64" s="93"/>
      <c r="G64" s="90" t="s">
        <v>110</v>
      </c>
      <c r="H64" s="90"/>
      <c r="I64" s="48">
        <f>I62</f>
        <v>1840.81</v>
      </c>
    </row>
    <row r="65" spans="1:14" ht="15.75" customHeight="1" x14ac:dyDescent="0.3">
      <c r="A65" s="93"/>
      <c r="B65" s="93"/>
      <c r="C65" s="93"/>
      <c r="D65" s="93"/>
      <c r="E65" s="93"/>
      <c r="F65" s="93"/>
      <c r="G65" s="91" t="s">
        <v>80</v>
      </c>
      <c r="H65" s="91"/>
      <c r="I65" s="49">
        <f>SUM(I63:I64)</f>
        <v>3719.99</v>
      </c>
    </row>
    <row r="66" spans="1:14" ht="15.75" customHeight="1" x14ac:dyDescent="0.3">
      <c r="A66" s="6" t="s">
        <v>111</v>
      </c>
      <c r="B66" s="6"/>
      <c r="C66" s="6"/>
      <c r="D66" s="6"/>
      <c r="E66" s="6"/>
      <c r="F66" s="6"/>
      <c r="G66" s="6"/>
      <c r="H66" s="6"/>
      <c r="I66" s="6"/>
    </row>
    <row r="67" spans="1:14" ht="15.75" customHeight="1" x14ac:dyDescent="0.3">
      <c r="A67" s="33">
        <v>3</v>
      </c>
      <c r="B67" s="6" t="s">
        <v>112</v>
      </c>
      <c r="C67" s="6"/>
      <c r="D67" s="6"/>
      <c r="E67" s="6"/>
      <c r="F67" s="6"/>
      <c r="G67" s="6"/>
      <c r="H67" s="35" t="s">
        <v>61</v>
      </c>
      <c r="I67" s="35" t="s">
        <v>62</v>
      </c>
    </row>
    <row r="68" spans="1:14" ht="15.75" customHeight="1" x14ac:dyDescent="0.3">
      <c r="A68" s="33" t="s">
        <v>35</v>
      </c>
      <c r="B68" s="5" t="s">
        <v>113</v>
      </c>
      <c r="C68" s="5"/>
      <c r="D68" s="5"/>
      <c r="E68" s="5"/>
      <c r="F68" s="5"/>
      <c r="G68" s="5"/>
      <c r="H68" s="44">
        <f>ROUND(((1/12)*5%),4)</f>
        <v>4.1999999999999997E-3</v>
      </c>
      <c r="I68" s="46">
        <f>ROUND(H68*$I$65,2)</f>
        <v>15.62</v>
      </c>
    </row>
    <row r="69" spans="1:14" ht="15.75" customHeight="1" x14ac:dyDescent="0.3">
      <c r="A69" s="33" t="s">
        <v>37</v>
      </c>
      <c r="B69" s="5" t="s">
        <v>114</v>
      </c>
      <c r="C69" s="5"/>
      <c r="D69" s="5"/>
      <c r="E69" s="5"/>
      <c r="F69" s="5"/>
      <c r="G69" s="5"/>
      <c r="H69" s="44">
        <f>TRUNC(H68*H47,4)</f>
        <v>2.9999999999999997E-4</v>
      </c>
      <c r="I69" s="46">
        <f>ROUND(H69*$I$65,2)</f>
        <v>1.1200000000000001</v>
      </c>
      <c r="L69" s="53"/>
    </row>
    <row r="70" spans="1:14" ht="15.75" customHeight="1" x14ac:dyDescent="0.3">
      <c r="A70" s="33" t="s">
        <v>40</v>
      </c>
      <c r="B70" s="5" t="s">
        <v>115</v>
      </c>
      <c r="C70" s="5"/>
      <c r="D70" s="5"/>
      <c r="E70" s="5"/>
      <c r="F70" s="5"/>
      <c r="G70" s="5"/>
      <c r="H70" s="44">
        <f>ROUND(((7/30)/12)*95%,4)</f>
        <v>1.8499999999999999E-2</v>
      </c>
      <c r="I70" s="46">
        <f>ROUND(H70*$I$65,2)</f>
        <v>68.819999999999993</v>
      </c>
    </row>
    <row r="71" spans="1:14" ht="15.75" customHeight="1" x14ac:dyDescent="0.3">
      <c r="A71" s="54" t="s">
        <v>43</v>
      </c>
      <c r="B71" s="94" t="s">
        <v>116</v>
      </c>
      <c r="C71" s="94"/>
      <c r="D71" s="94"/>
      <c r="E71" s="94"/>
      <c r="F71" s="94"/>
      <c r="G71" s="94"/>
      <c r="H71" s="44">
        <f>ROUND(H70*H48,4)</f>
        <v>7.4000000000000003E-3</v>
      </c>
      <c r="I71" s="46">
        <f>ROUND(H71*$I$65,2)</f>
        <v>27.53</v>
      </c>
      <c r="L71" s="55"/>
    </row>
    <row r="72" spans="1:14" ht="15.75" customHeight="1" x14ac:dyDescent="0.3">
      <c r="A72" s="33" t="s">
        <v>67</v>
      </c>
      <c r="B72" s="5" t="s">
        <v>117</v>
      </c>
      <c r="C72" s="5"/>
      <c r="D72" s="5"/>
      <c r="E72" s="5"/>
      <c r="F72" s="5"/>
      <c r="G72" s="5"/>
      <c r="H72" s="44">
        <v>0.04</v>
      </c>
      <c r="I72" s="46">
        <f>ROUND(H72*$I$65,2)</f>
        <v>148.80000000000001</v>
      </c>
    </row>
    <row r="73" spans="1:14" ht="15.75" customHeight="1" x14ac:dyDescent="0.3">
      <c r="A73" s="6" t="s">
        <v>118</v>
      </c>
      <c r="B73" s="6"/>
      <c r="C73" s="6"/>
      <c r="D73" s="6"/>
      <c r="E73" s="6"/>
      <c r="F73" s="6"/>
      <c r="G73" s="6"/>
      <c r="H73" s="47">
        <f>SUM(H68:H72)</f>
        <v>7.0400000000000004E-2</v>
      </c>
      <c r="I73" s="45">
        <f>SUM(I68:I72)</f>
        <v>261.89</v>
      </c>
    </row>
    <row r="74" spans="1:14" ht="15.75" customHeight="1" x14ac:dyDescent="0.3">
      <c r="A74" s="95" t="s">
        <v>119</v>
      </c>
      <c r="B74" s="95"/>
      <c r="C74" s="95"/>
      <c r="D74" s="95"/>
      <c r="E74" s="95"/>
      <c r="F74" s="95"/>
      <c r="G74" s="90" t="s">
        <v>78</v>
      </c>
      <c r="H74" s="90"/>
      <c r="I74" s="48">
        <f>I29</f>
        <v>1879.18</v>
      </c>
    </row>
    <row r="75" spans="1:14" ht="15.75" customHeight="1" x14ac:dyDescent="0.3">
      <c r="A75" s="95"/>
      <c r="B75" s="95"/>
      <c r="C75" s="95"/>
      <c r="D75" s="95"/>
      <c r="E75" s="95"/>
      <c r="F75" s="95"/>
      <c r="G75" s="90" t="s">
        <v>110</v>
      </c>
      <c r="H75" s="90"/>
      <c r="I75" s="48">
        <f>I62</f>
        <v>1840.81</v>
      </c>
    </row>
    <row r="76" spans="1:14" ht="15.75" customHeight="1" x14ac:dyDescent="0.3">
      <c r="A76" s="95"/>
      <c r="B76" s="95"/>
      <c r="C76" s="95"/>
      <c r="D76" s="95"/>
      <c r="E76" s="95"/>
      <c r="F76" s="95"/>
      <c r="G76" s="90" t="s">
        <v>120</v>
      </c>
      <c r="H76" s="90"/>
      <c r="I76" s="48">
        <f>I73</f>
        <v>261.89</v>
      </c>
      <c r="N76" s="56"/>
    </row>
    <row r="77" spans="1:14" ht="15.75" customHeight="1" x14ac:dyDescent="0.3">
      <c r="A77" s="95"/>
      <c r="B77" s="95"/>
      <c r="C77" s="95"/>
      <c r="D77" s="95"/>
      <c r="E77" s="95"/>
      <c r="F77" s="95"/>
      <c r="G77" s="91" t="s">
        <v>80</v>
      </c>
      <c r="H77" s="91"/>
      <c r="I77" s="49">
        <f>SUM(I74:I76)</f>
        <v>3981.8799999999997</v>
      </c>
    </row>
    <row r="78" spans="1:14" ht="15.75" customHeight="1" x14ac:dyDescent="0.3">
      <c r="A78" s="6" t="s">
        <v>121</v>
      </c>
      <c r="B78" s="6"/>
      <c r="C78" s="6"/>
      <c r="D78" s="6"/>
      <c r="E78" s="6"/>
      <c r="F78" s="6"/>
      <c r="G78" s="6"/>
      <c r="H78" s="6"/>
      <c r="I78" s="6"/>
    </row>
    <row r="79" spans="1:14" ht="15.75" customHeight="1" x14ac:dyDescent="0.3">
      <c r="A79" s="6" t="s">
        <v>122</v>
      </c>
      <c r="B79" s="6"/>
      <c r="C79" s="6"/>
      <c r="D79" s="6"/>
      <c r="E79" s="6"/>
      <c r="F79" s="6"/>
      <c r="G79" s="6"/>
      <c r="H79" s="35" t="s">
        <v>61</v>
      </c>
      <c r="I79" s="35" t="s">
        <v>62</v>
      </c>
    </row>
    <row r="80" spans="1:14" ht="15.75" customHeight="1" x14ac:dyDescent="0.3">
      <c r="A80" s="33" t="s">
        <v>35</v>
      </c>
      <c r="B80" s="5" t="s">
        <v>123</v>
      </c>
      <c r="C80" s="5"/>
      <c r="D80" s="5"/>
      <c r="E80" s="5"/>
      <c r="F80" s="5"/>
      <c r="G80" s="5"/>
      <c r="H80" s="44">
        <v>0</v>
      </c>
      <c r="I80" s="46">
        <f t="shared" ref="I80:I85" si="1">ROUND(H80*$I$77,2)</f>
        <v>0</v>
      </c>
    </row>
    <row r="81" spans="1:12" ht="15.75" customHeight="1" x14ac:dyDescent="0.3">
      <c r="A81" s="33" t="s">
        <v>37</v>
      </c>
      <c r="B81" s="5" t="s">
        <v>124</v>
      </c>
      <c r="C81" s="5"/>
      <c r="D81" s="5"/>
      <c r="E81" s="5"/>
      <c r="F81" s="5"/>
      <c r="G81" s="5"/>
      <c r="H81" s="44">
        <f>ROUND((2/30)/12,4)</f>
        <v>5.5999999999999999E-3</v>
      </c>
      <c r="I81" s="46">
        <f t="shared" si="1"/>
        <v>22.3</v>
      </c>
      <c r="L81" s="56"/>
    </row>
    <row r="82" spans="1:12" ht="15.75" customHeight="1" x14ac:dyDescent="0.3">
      <c r="A82" s="33" t="s">
        <v>40</v>
      </c>
      <c r="B82" s="5" t="s">
        <v>125</v>
      </c>
      <c r="C82" s="5"/>
      <c r="D82" s="5"/>
      <c r="E82" s="5"/>
      <c r="F82" s="5"/>
      <c r="G82" s="5"/>
      <c r="H82" s="44">
        <f>ROUND(((5/30)/12)*2%,4)</f>
        <v>2.9999999999999997E-4</v>
      </c>
      <c r="I82" s="46">
        <f t="shared" si="1"/>
        <v>1.19</v>
      </c>
      <c r="K82" s="56"/>
    </row>
    <row r="83" spans="1:12" ht="15.75" customHeight="1" x14ac:dyDescent="0.3">
      <c r="A83" s="33" t="s">
        <v>43</v>
      </c>
      <c r="B83" s="5" t="s">
        <v>126</v>
      </c>
      <c r="C83" s="5"/>
      <c r="D83" s="5"/>
      <c r="E83" s="5"/>
      <c r="F83" s="5"/>
      <c r="G83" s="5"/>
      <c r="H83" s="44">
        <f>ROUND(((15/30)/12)*8%,4)</f>
        <v>3.3E-3</v>
      </c>
      <c r="I83" s="46">
        <f t="shared" si="1"/>
        <v>13.14</v>
      </c>
    </row>
    <row r="84" spans="1:12" ht="15.75" customHeight="1" x14ac:dyDescent="0.3">
      <c r="A84" s="33" t="s">
        <v>67</v>
      </c>
      <c r="B84" s="5" t="s">
        <v>127</v>
      </c>
      <c r="C84" s="5"/>
      <c r="D84" s="5"/>
      <c r="E84" s="5"/>
      <c r="F84" s="5"/>
      <c r="G84" s="5"/>
      <c r="H84" s="44">
        <f>ROUND(((1+1/3)/12*4/12)*2%,4)</f>
        <v>6.9999999999999999E-4</v>
      </c>
      <c r="I84" s="46">
        <f t="shared" si="1"/>
        <v>2.79</v>
      </c>
    </row>
    <row r="85" spans="1:12" ht="15.75" customHeight="1" x14ac:dyDescent="0.3">
      <c r="A85" s="33" t="s">
        <v>69</v>
      </c>
      <c r="B85" s="5" t="s">
        <v>128</v>
      </c>
      <c r="C85" s="5"/>
      <c r="D85" s="5"/>
      <c r="E85" s="5"/>
      <c r="F85" s="5"/>
      <c r="G85" s="5"/>
      <c r="H85" s="44">
        <v>0</v>
      </c>
      <c r="I85" s="46">
        <f t="shared" si="1"/>
        <v>0</v>
      </c>
    </row>
    <row r="86" spans="1:12" ht="15.75" customHeight="1" x14ac:dyDescent="0.3">
      <c r="A86" s="6" t="s">
        <v>129</v>
      </c>
      <c r="B86" s="6"/>
      <c r="C86" s="6"/>
      <c r="D86" s="6"/>
      <c r="E86" s="6"/>
      <c r="F86" s="6"/>
      <c r="G86" s="6"/>
      <c r="H86" s="47">
        <f>SUM(H80:H85)</f>
        <v>9.8999999999999991E-3</v>
      </c>
      <c r="I86" s="45">
        <f>SUM(I80:I85)</f>
        <v>39.42</v>
      </c>
    </row>
    <row r="87" spans="1:12" ht="15.75" customHeight="1" x14ac:dyDescent="0.3">
      <c r="A87" s="92"/>
      <c r="B87" s="92"/>
      <c r="C87" s="92"/>
      <c r="D87" s="92"/>
      <c r="E87" s="92"/>
      <c r="F87" s="92"/>
      <c r="G87" s="92"/>
      <c r="H87" s="92"/>
      <c r="I87" s="92"/>
    </row>
    <row r="88" spans="1:12" ht="15.75" customHeight="1" x14ac:dyDescent="0.3">
      <c r="A88" s="6" t="s">
        <v>130</v>
      </c>
      <c r="B88" s="6"/>
      <c r="C88" s="6"/>
      <c r="D88" s="6"/>
      <c r="E88" s="6"/>
      <c r="F88" s="6"/>
      <c r="G88" s="6"/>
      <c r="H88" s="35" t="s">
        <v>61</v>
      </c>
      <c r="I88" s="35" t="s">
        <v>62</v>
      </c>
    </row>
    <row r="89" spans="1:12" ht="15.75" customHeight="1" x14ac:dyDescent="0.3">
      <c r="A89" s="33" t="s">
        <v>35</v>
      </c>
      <c r="B89" s="5" t="s">
        <v>131</v>
      </c>
      <c r="C89" s="5"/>
      <c r="D89" s="5"/>
      <c r="E89" s="5"/>
      <c r="F89" s="5"/>
      <c r="G89" s="5"/>
      <c r="H89" s="44">
        <v>0</v>
      </c>
      <c r="I89" s="46">
        <f>I29*H89</f>
        <v>0</v>
      </c>
    </row>
    <row r="90" spans="1:12" ht="15.75" customHeight="1" x14ac:dyDescent="0.3">
      <c r="A90" s="6" t="s">
        <v>132</v>
      </c>
      <c r="B90" s="6"/>
      <c r="C90" s="6"/>
      <c r="D90" s="6"/>
      <c r="E90" s="6"/>
      <c r="F90" s="6"/>
      <c r="G90" s="6"/>
      <c r="H90" s="47">
        <f>H89</f>
        <v>0</v>
      </c>
      <c r="I90" s="45">
        <f>I89</f>
        <v>0</v>
      </c>
    </row>
    <row r="91" spans="1:12" ht="15.75" customHeight="1" x14ac:dyDescent="0.3">
      <c r="A91" s="92"/>
      <c r="B91" s="92"/>
      <c r="C91" s="92"/>
      <c r="D91" s="92"/>
      <c r="E91" s="92"/>
      <c r="F91" s="92"/>
      <c r="G91" s="92"/>
      <c r="H91" s="92"/>
      <c r="I91" s="92"/>
    </row>
    <row r="92" spans="1:12" ht="15.75" customHeight="1" x14ac:dyDescent="0.3">
      <c r="A92" s="6" t="s">
        <v>133</v>
      </c>
      <c r="B92" s="6"/>
      <c r="C92" s="6"/>
      <c r="D92" s="6"/>
      <c r="E92" s="6"/>
      <c r="F92" s="6"/>
      <c r="G92" s="6"/>
      <c r="H92" s="6"/>
      <c r="I92" s="6"/>
    </row>
    <row r="93" spans="1:12" ht="15.75" customHeight="1" x14ac:dyDescent="0.3">
      <c r="A93" s="6" t="s">
        <v>134</v>
      </c>
      <c r="B93" s="6"/>
      <c r="C93" s="6"/>
      <c r="D93" s="6"/>
      <c r="E93" s="6"/>
      <c r="F93" s="6"/>
      <c r="G93" s="6"/>
      <c r="H93" s="6"/>
      <c r="I93" s="35" t="s">
        <v>62</v>
      </c>
    </row>
    <row r="94" spans="1:12" ht="15.75" customHeight="1" x14ac:dyDescent="0.3">
      <c r="A94" s="33" t="s">
        <v>135</v>
      </c>
      <c r="B94" s="5" t="s">
        <v>136</v>
      </c>
      <c r="C94" s="5"/>
      <c r="D94" s="5"/>
      <c r="E94" s="5"/>
      <c r="F94" s="5"/>
      <c r="G94" s="5"/>
      <c r="H94" s="5"/>
      <c r="I94" s="46">
        <f>I86</f>
        <v>39.42</v>
      </c>
    </row>
    <row r="95" spans="1:12" ht="15.75" customHeight="1" x14ac:dyDescent="0.3">
      <c r="A95" s="33" t="s">
        <v>137</v>
      </c>
      <c r="B95" s="5" t="s">
        <v>138</v>
      </c>
      <c r="C95" s="5"/>
      <c r="D95" s="5"/>
      <c r="E95" s="5"/>
      <c r="F95" s="5"/>
      <c r="G95" s="5"/>
      <c r="H95" s="5"/>
      <c r="I95" s="46">
        <f>I90</f>
        <v>0</v>
      </c>
    </row>
    <row r="96" spans="1:12" ht="15.75" customHeight="1" x14ac:dyDescent="0.3">
      <c r="A96" s="6" t="s">
        <v>139</v>
      </c>
      <c r="B96" s="6"/>
      <c r="C96" s="6"/>
      <c r="D96" s="6"/>
      <c r="E96" s="6"/>
      <c r="F96" s="6"/>
      <c r="G96" s="6"/>
      <c r="H96" s="6"/>
      <c r="I96" s="45">
        <f>SUM(I94:I95)</f>
        <v>39.42</v>
      </c>
    </row>
    <row r="97" spans="1:9" ht="15.75" customHeight="1" x14ac:dyDescent="0.3">
      <c r="A97" s="92"/>
      <c r="B97" s="92"/>
      <c r="C97" s="92"/>
      <c r="D97" s="92"/>
      <c r="E97" s="92"/>
      <c r="F97" s="92"/>
      <c r="G97" s="92"/>
      <c r="H97" s="92"/>
      <c r="I97" s="92"/>
    </row>
    <row r="98" spans="1:9" ht="15.75" customHeight="1" x14ac:dyDescent="0.3">
      <c r="A98" s="6" t="s">
        <v>140</v>
      </c>
      <c r="B98" s="6"/>
      <c r="C98" s="6"/>
      <c r="D98" s="6"/>
      <c r="E98" s="6"/>
      <c r="F98" s="6"/>
      <c r="G98" s="6"/>
      <c r="H98" s="6"/>
      <c r="I98" s="6"/>
    </row>
    <row r="99" spans="1:9" ht="15.75" customHeight="1" x14ac:dyDescent="0.3">
      <c r="A99" s="35">
        <v>5</v>
      </c>
      <c r="B99" s="6" t="s">
        <v>141</v>
      </c>
      <c r="C99" s="6"/>
      <c r="D99" s="6"/>
      <c r="E99" s="6"/>
      <c r="F99" s="6"/>
      <c r="G99" s="6"/>
      <c r="H99" s="35"/>
      <c r="I99" s="35" t="s">
        <v>62</v>
      </c>
    </row>
    <row r="100" spans="1:9" ht="15.75" customHeight="1" x14ac:dyDescent="0.3">
      <c r="A100" s="57" t="s">
        <v>35</v>
      </c>
      <c r="B100" s="87" t="s">
        <v>142</v>
      </c>
      <c r="C100" s="87"/>
      <c r="D100" s="87"/>
      <c r="E100" s="87"/>
      <c r="F100" s="87"/>
      <c r="G100" s="87"/>
      <c r="H100" s="58" t="s">
        <v>96</v>
      </c>
      <c r="I100" s="46">
        <v>0</v>
      </c>
    </row>
    <row r="101" spans="1:9" ht="15.75" customHeight="1" x14ac:dyDescent="0.3">
      <c r="A101" s="57" t="s">
        <v>37</v>
      </c>
      <c r="B101" s="87" t="s">
        <v>143</v>
      </c>
      <c r="C101" s="87"/>
      <c r="D101" s="87"/>
      <c r="E101" s="87"/>
      <c r="F101" s="87"/>
      <c r="G101" s="87"/>
      <c r="H101" s="58" t="s">
        <v>96</v>
      </c>
      <c r="I101" s="59">
        <v>0</v>
      </c>
    </row>
    <row r="102" spans="1:9" ht="15.75" customHeight="1" x14ac:dyDescent="0.3">
      <c r="A102" s="57" t="s">
        <v>40</v>
      </c>
      <c r="B102" s="87" t="s">
        <v>144</v>
      </c>
      <c r="C102" s="87"/>
      <c r="D102" s="87"/>
      <c r="E102" s="87"/>
      <c r="F102" s="87"/>
      <c r="G102" s="87"/>
      <c r="H102" s="58" t="s">
        <v>96</v>
      </c>
      <c r="I102" s="59">
        <f>UNIFORMES!F42</f>
        <v>64.432222222222222</v>
      </c>
    </row>
    <row r="103" spans="1:9" ht="15.75" customHeight="1" x14ac:dyDescent="0.3">
      <c r="A103" s="57" t="s">
        <v>43</v>
      </c>
      <c r="B103" s="87" t="s">
        <v>145</v>
      </c>
      <c r="C103" s="87"/>
      <c r="D103" s="87"/>
      <c r="E103" s="87"/>
      <c r="F103" s="87"/>
      <c r="G103" s="87"/>
      <c r="H103" s="60" t="s">
        <v>96</v>
      </c>
      <c r="I103" s="46">
        <v>0</v>
      </c>
    </row>
    <row r="104" spans="1:9" ht="15.75" customHeight="1" x14ac:dyDescent="0.3">
      <c r="A104" s="6" t="s">
        <v>146</v>
      </c>
      <c r="B104" s="6"/>
      <c r="C104" s="6"/>
      <c r="D104" s="6"/>
      <c r="E104" s="6"/>
      <c r="F104" s="6"/>
      <c r="G104" s="6"/>
      <c r="H104" s="47" t="s">
        <v>96</v>
      </c>
      <c r="I104" s="45">
        <f>SUM(I100:I103)</f>
        <v>64.432222222222222</v>
      </c>
    </row>
    <row r="105" spans="1:9" ht="15.75" customHeight="1" x14ac:dyDescent="0.3">
      <c r="A105" s="95" t="s">
        <v>147</v>
      </c>
      <c r="B105" s="95"/>
      <c r="C105" s="95"/>
      <c r="D105" s="95"/>
      <c r="E105" s="95"/>
      <c r="F105" s="95"/>
      <c r="G105" s="90" t="s">
        <v>78</v>
      </c>
      <c r="H105" s="90"/>
      <c r="I105" s="48">
        <f>I29</f>
        <v>1879.18</v>
      </c>
    </row>
    <row r="106" spans="1:9" ht="15.75" customHeight="1" x14ac:dyDescent="0.3">
      <c r="A106" s="95"/>
      <c r="B106" s="95"/>
      <c r="C106" s="95"/>
      <c r="D106" s="95"/>
      <c r="E106" s="95"/>
      <c r="F106" s="95"/>
      <c r="G106" s="90" t="s">
        <v>110</v>
      </c>
      <c r="H106" s="90"/>
      <c r="I106" s="48">
        <f>I62</f>
        <v>1840.81</v>
      </c>
    </row>
    <row r="107" spans="1:9" ht="15.75" customHeight="1" x14ac:dyDescent="0.3">
      <c r="A107" s="95"/>
      <c r="B107" s="95"/>
      <c r="C107" s="95"/>
      <c r="D107" s="95"/>
      <c r="E107" s="95"/>
      <c r="F107" s="95"/>
      <c r="G107" s="90" t="s">
        <v>120</v>
      </c>
      <c r="H107" s="90"/>
      <c r="I107" s="48">
        <f>I73</f>
        <v>261.89</v>
      </c>
    </row>
    <row r="108" spans="1:9" ht="15.75" customHeight="1" x14ac:dyDescent="0.3">
      <c r="A108" s="95"/>
      <c r="B108" s="95"/>
      <c r="C108" s="95"/>
      <c r="D108" s="95"/>
      <c r="E108" s="95"/>
      <c r="F108" s="95"/>
      <c r="G108" s="90" t="s">
        <v>148</v>
      </c>
      <c r="H108" s="90"/>
      <c r="I108" s="48">
        <f>I96</f>
        <v>39.42</v>
      </c>
    </row>
    <row r="109" spans="1:9" ht="15.75" customHeight="1" x14ac:dyDescent="0.3">
      <c r="A109" s="95"/>
      <c r="B109" s="95"/>
      <c r="C109" s="95"/>
      <c r="D109" s="95"/>
      <c r="E109" s="95"/>
      <c r="F109" s="95"/>
      <c r="G109" s="90" t="s">
        <v>149</v>
      </c>
      <c r="H109" s="90"/>
      <c r="I109" s="48">
        <f>I104</f>
        <v>64.432222222222222</v>
      </c>
    </row>
    <row r="110" spans="1:9" ht="15.75" customHeight="1" x14ac:dyDescent="0.3">
      <c r="A110" s="95"/>
      <c r="B110" s="95"/>
      <c r="C110" s="95"/>
      <c r="D110" s="95"/>
      <c r="E110" s="95"/>
      <c r="F110" s="95"/>
      <c r="G110" s="91" t="s">
        <v>80</v>
      </c>
      <c r="H110" s="91"/>
      <c r="I110" s="49">
        <f>SUM(I105:I109)</f>
        <v>4085.7322222222219</v>
      </c>
    </row>
    <row r="111" spans="1:9" ht="15.75" customHeight="1" x14ac:dyDescent="0.3">
      <c r="A111" s="6" t="s">
        <v>150</v>
      </c>
      <c r="B111" s="6"/>
      <c r="C111" s="6"/>
      <c r="D111" s="6"/>
      <c r="E111" s="6"/>
      <c r="F111" s="6"/>
      <c r="G111" s="6"/>
      <c r="H111" s="6"/>
      <c r="I111" s="6"/>
    </row>
    <row r="112" spans="1:9" ht="15.75" customHeight="1" x14ac:dyDescent="0.3">
      <c r="A112" s="35">
        <v>6</v>
      </c>
      <c r="B112" s="6" t="s">
        <v>151</v>
      </c>
      <c r="C112" s="6"/>
      <c r="D112" s="6"/>
      <c r="E112" s="6"/>
      <c r="F112" s="6"/>
      <c r="G112" s="6"/>
      <c r="H112" s="35" t="s">
        <v>61</v>
      </c>
      <c r="I112" s="35" t="s">
        <v>62</v>
      </c>
    </row>
    <row r="113" spans="1:9" ht="15.75" customHeight="1" x14ac:dyDescent="0.3">
      <c r="A113" s="33" t="s">
        <v>35</v>
      </c>
      <c r="B113" s="5" t="s">
        <v>152</v>
      </c>
      <c r="C113" s="5"/>
      <c r="D113" s="5"/>
      <c r="E113" s="5"/>
      <c r="F113" s="5"/>
      <c r="G113" s="5"/>
      <c r="H113" s="61">
        <v>0.05</v>
      </c>
      <c r="I113" s="46">
        <f>ROUND(H113*I110,2)</f>
        <v>204.29</v>
      </c>
    </row>
    <row r="114" spans="1:9" ht="15.75" customHeight="1" x14ac:dyDescent="0.3">
      <c r="A114" s="33" t="s">
        <v>37</v>
      </c>
      <c r="B114" s="5" t="s">
        <v>153</v>
      </c>
      <c r="C114" s="5"/>
      <c r="D114" s="5"/>
      <c r="E114" s="5"/>
      <c r="F114" s="5"/>
      <c r="G114" s="5"/>
      <c r="H114" s="61">
        <v>0.1</v>
      </c>
      <c r="I114" s="46">
        <f>ROUND(H114*(I110+I113),2)</f>
        <v>429</v>
      </c>
    </row>
    <row r="115" spans="1:9" ht="15.75" customHeight="1" x14ac:dyDescent="0.3">
      <c r="A115" s="33" t="s">
        <v>40</v>
      </c>
      <c r="B115" s="96" t="s">
        <v>154</v>
      </c>
      <c r="C115" s="96"/>
      <c r="D115" s="96"/>
      <c r="E115" s="96"/>
      <c r="F115" s="96"/>
      <c r="G115" s="96"/>
      <c r="H115" s="44"/>
      <c r="I115" s="62"/>
    </row>
    <row r="116" spans="1:9" ht="15.75" customHeight="1" x14ac:dyDescent="0.3">
      <c r="A116" s="33" t="s">
        <v>155</v>
      </c>
      <c r="B116" s="5" t="s">
        <v>156</v>
      </c>
      <c r="C116" s="5"/>
      <c r="D116" s="5"/>
      <c r="E116" s="5"/>
      <c r="F116" s="5"/>
      <c r="G116" s="5"/>
      <c r="H116" s="61">
        <v>1.6500000000000001E-2</v>
      </c>
      <c r="I116" s="46">
        <f>ROUND($I$126*H116,2)</f>
        <v>90.8</v>
      </c>
    </row>
    <row r="117" spans="1:9" ht="15.75" customHeight="1" x14ac:dyDescent="0.3">
      <c r="A117" s="33" t="s">
        <v>157</v>
      </c>
      <c r="B117" s="5" t="s">
        <v>158</v>
      </c>
      <c r="C117" s="5"/>
      <c r="D117" s="5"/>
      <c r="E117" s="5"/>
      <c r="F117" s="5"/>
      <c r="G117" s="5"/>
      <c r="H117" s="61">
        <v>7.5999999999999998E-2</v>
      </c>
      <c r="I117" s="46">
        <f>ROUND($I$126*H117,2)</f>
        <v>418.25</v>
      </c>
    </row>
    <row r="118" spans="1:9" ht="15.75" customHeight="1" x14ac:dyDescent="0.3">
      <c r="A118" s="33" t="s">
        <v>159</v>
      </c>
      <c r="B118" s="5" t="s">
        <v>160</v>
      </c>
      <c r="C118" s="5"/>
      <c r="D118" s="5"/>
      <c r="E118" s="5"/>
      <c r="F118" s="5"/>
      <c r="G118" s="5"/>
      <c r="H118" s="61">
        <v>0.05</v>
      </c>
      <c r="I118" s="46">
        <f>ROUND($I$126*H118,2)</f>
        <v>275.16000000000003</v>
      </c>
    </row>
    <row r="119" spans="1:9" ht="15.75" customHeight="1" x14ac:dyDescent="0.3">
      <c r="A119" s="6" t="s">
        <v>161</v>
      </c>
      <c r="B119" s="6"/>
      <c r="C119" s="6"/>
      <c r="D119" s="6"/>
      <c r="E119" s="6"/>
      <c r="F119" s="6"/>
      <c r="G119" s="6"/>
      <c r="H119" s="63">
        <f>SUM(H113:H118)</f>
        <v>0.29250000000000004</v>
      </c>
      <c r="I119" s="45">
        <f>SUM(I113:I118)</f>
        <v>1417.5</v>
      </c>
    </row>
    <row r="120" spans="1:9" ht="15.75" customHeight="1" x14ac:dyDescent="0.3">
      <c r="A120" s="64"/>
      <c r="B120" s="97"/>
      <c r="C120" s="97"/>
      <c r="D120" s="97"/>
      <c r="E120" s="97"/>
      <c r="F120" s="97"/>
      <c r="G120" s="97"/>
      <c r="H120" s="97"/>
      <c r="I120" s="97"/>
    </row>
    <row r="121" spans="1:9" ht="15.75" customHeight="1" x14ac:dyDescent="0.3">
      <c r="A121" s="65" t="s">
        <v>162</v>
      </c>
      <c r="B121" s="98" t="s">
        <v>163</v>
      </c>
      <c r="C121" s="98"/>
      <c r="D121" s="98"/>
      <c r="E121" s="98"/>
      <c r="F121" s="98"/>
      <c r="G121" s="98"/>
      <c r="H121" s="67">
        <f>SUM(H116+H117+H118)</f>
        <v>0.14250000000000002</v>
      </c>
      <c r="I121" s="68"/>
    </row>
    <row r="122" spans="1:9" ht="15.75" customHeight="1" x14ac:dyDescent="0.3">
      <c r="A122" s="65"/>
      <c r="B122" s="98">
        <v>100</v>
      </c>
      <c r="C122" s="98"/>
      <c r="D122" s="98"/>
      <c r="E122" s="98"/>
      <c r="F122" s="98"/>
      <c r="G122" s="98"/>
      <c r="H122" s="67"/>
      <c r="I122" s="68"/>
    </row>
    <row r="123" spans="1:9" ht="15.75" customHeight="1" x14ac:dyDescent="0.3">
      <c r="A123" s="69"/>
      <c r="B123" s="66"/>
      <c r="C123" s="66"/>
      <c r="D123" s="66"/>
      <c r="E123" s="66"/>
      <c r="F123" s="66"/>
      <c r="G123" s="66"/>
      <c r="H123" s="67"/>
      <c r="I123" s="68"/>
    </row>
    <row r="124" spans="1:9" ht="15.75" customHeight="1" x14ac:dyDescent="0.3">
      <c r="A124" s="65" t="s">
        <v>164</v>
      </c>
      <c r="B124" s="98" t="s">
        <v>165</v>
      </c>
      <c r="C124" s="98"/>
      <c r="D124" s="98"/>
      <c r="E124" s="98"/>
      <c r="F124" s="98"/>
      <c r="G124" s="98"/>
      <c r="H124" s="67"/>
      <c r="I124" s="68">
        <f>I110+I113+I114</f>
        <v>4719.0222222222219</v>
      </c>
    </row>
    <row r="125" spans="1:9" ht="15.75" customHeight="1" x14ac:dyDescent="0.3">
      <c r="A125" s="65"/>
      <c r="B125" s="66"/>
      <c r="C125" s="66"/>
      <c r="D125" s="66"/>
      <c r="E125" s="66"/>
      <c r="F125" s="66"/>
      <c r="G125" s="66"/>
      <c r="H125" s="67"/>
      <c r="I125" s="68"/>
    </row>
    <row r="126" spans="1:9" ht="15.75" customHeight="1" x14ac:dyDescent="0.3">
      <c r="A126" s="65" t="s">
        <v>166</v>
      </c>
      <c r="B126" s="98" t="s">
        <v>167</v>
      </c>
      <c r="C126" s="98"/>
      <c r="D126" s="98"/>
      <c r="E126" s="98"/>
      <c r="F126" s="98"/>
      <c r="G126" s="98"/>
      <c r="H126" s="67"/>
      <c r="I126" s="68">
        <f>ROUND(I124/(1-H121),2)</f>
        <v>5503.23</v>
      </c>
    </row>
    <row r="127" spans="1:9" ht="15.75" customHeight="1" x14ac:dyDescent="0.3">
      <c r="A127" s="65"/>
      <c r="B127" s="66"/>
      <c r="C127" s="66"/>
      <c r="D127" s="66"/>
      <c r="E127" s="66"/>
      <c r="F127" s="66"/>
      <c r="G127" s="66"/>
      <c r="H127" s="67"/>
      <c r="I127" s="68"/>
    </row>
    <row r="128" spans="1:9" ht="15.75" customHeight="1" x14ac:dyDescent="0.3">
      <c r="A128" s="65"/>
      <c r="B128" s="98" t="s">
        <v>168</v>
      </c>
      <c r="C128" s="98"/>
      <c r="D128" s="98"/>
      <c r="E128" s="98"/>
      <c r="F128" s="98"/>
      <c r="G128" s="98"/>
      <c r="H128" s="67"/>
      <c r="I128" s="68">
        <f>I126-I124</f>
        <v>784.20777777777766</v>
      </c>
    </row>
    <row r="129" spans="1:9" ht="15.75" customHeight="1" x14ac:dyDescent="0.3">
      <c r="A129" s="64"/>
      <c r="B129" s="70"/>
      <c r="C129" s="70"/>
      <c r="D129" s="70"/>
      <c r="E129" s="70"/>
      <c r="F129" s="70"/>
      <c r="G129" s="70"/>
      <c r="H129" s="70"/>
      <c r="I129" s="71"/>
    </row>
    <row r="130" spans="1:9" ht="15.75" customHeight="1" x14ac:dyDescent="0.3">
      <c r="A130" s="6" t="s">
        <v>169</v>
      </c>
      <c r="B130" s="6"/>
      <c r="C130" s="6"/>
      <c r="D130" s="6"/>
      <c r="E130" s="6"/>
      <c r="F130" s="6"/>
      <c r="G130" s="6"/>
      <c r="H130" s="6"/>
      <c r="I130" s="6"/>
    </row>
    <row r="131" spans="1:9" ht="15.75" customHeight="1" x14ac:dyDescent="0.3">
      <c r="A131" s="6" t="s">
        <v>170</v>
      </c>
      <c r="B131" s="6"/>
      <c r="C131" s="6"/>
      <c r="D131" s="6"/>
      <c r="E131" s="6"/>
      <c r="F131" s="6"/>
      <c r="G131" s="6"/>
      <c r="H131" s="6"/>
      <c r="I131" s="35" t="s">
        <v>62</v>
      </c>
    </row>
    <row r="132" spans="1:9" ht="15.75" customHeight="1" x14ac:dyDescent="0.3">
      <c r="A132" s="34" t="s">
        <v>35</v>
      </c>
      <c r="B132" s="5" t="str">
        <f>A21</f>
        <v>MÓDULO 1 - COMPOSIÇÃO DA REMUNERAÇÃO</v>
      </c>
      <c r="C132" s="5"/>
      <c r="D132" s="5"/>
      <c r="E132" s="5"/>
      <c r="F132" s="5"/>
      <c r="G132" s="5"/>
      <c r="H132" s="5"/>
      <c r="I132" s="72">
        <f>I29</f>
        <v>1879.18</v>
      </c>
    </row>
    <row r="133" spans="1:9" ht="15.75" customHeight="1" x14ac:dyDescent="0.3">
      <c r="A133" s="34" t="s">
        <v>37</v>
      </c>
      <c r="B133" s="5" t="str">
        <f>A31</f>
        <v>MÓDULO 2 – ENCARGOS E BENEFÍCIOS ANUAIS, MENSAIS E DIÁRIOS</v>
      </c>
      <c r="C133" s="5"/>
      <c r="D133" s="5"/>
      <c r="E133" s="5"/>
      <c r="F133" s="5"/>
      <c r="G133" s="5"/>
      <c r="H133" s="5"/>
      <c r="I133" s="72">
        <f>I62</f>
        <v>1840.81</v>
      </c>
    </row>
    <row r="134" spans="1:9" ht="15.75" customHeight="1" x14ac:dyDescent="0.3">
      <c r="A134" s="34" t="s">
        <v>40</v>
      </c>
      <c r="B134" s="5" t="str">
        <f>A66</f>
        <v>MÓDULO 3 – PROVISÃO PARA RESCISÃO</v>
      </c>
      <c r="C134" s="5"/>
      <c r="D134" s="5"/>
      <c r="E134" s="5"/>
      <c r="F134" s="5"/>
      <c r="G134" s="5"/>
      <c r="H134" s="5"/>
      <c r="I134" s="72">
        <f>I73</f>
        <v>261.89</v>
      </c>
    </row>
    <row r="135" spans="1:9" ht="15.75" customHeight="1" x14ac:dyDescent="0.3">
      <c r="A135" s="34" t="s">
        <v>43</v>
      </c>
      <c r="B135" s="5" t="str">
        <f>A78</f>
        <v>MÓDULO 4 – CUSTO DE REPOSIÇÃO DO PROFISSIONAL AUSENTE</v>
      </c>
      <c r="C135" s="5"/>
      <c r="D135" s="5"/>
      <c r="E135" s="5"/>
      <c r="F135" s="5"/>
      <c r="G135" s="5"/>
      <c r="H135" s="5"/>
      <c r="I135" s="72">
        <f>I96</f>
        <v>39.42</v>
      </c>
    </row>
    <row r="136" spans="1:9" ht="15.75" customHeight="1" x14ac:dyDescent="0.3">
      <c r="A136" s="34" t="s">
        <v>67</v>
      </c>
      <c r="B136" s="5" t="str">
        <f>A98</f>
        <v>MÓDULO 5 – INSUMOS DIVERSOS</v>
      </c>
      <c r="C136" s="5"/>
      <c r="D136" s="5"/>
      <c r="E136" s="5"/>
      <c r="F136" s="5"/>
      <c r="G136" s="5"/>
      <c r="H136" s="5"/>
      <c r="I136" s="72">
        <f>I104</f>
        <v>64.432222222222222</v>
      </c>
    </row>
    <row r="137" spans="1:9" ht="15.75" customHeight="1" x14ac:dyDescent="0.3">
      <c r="A137" s="6" t="s">
        <v>171</v>
      </c>
      <c r="B137" s="6"/>
      <c r="C137" s="6"/>
      <c r="D137" s="6"/>
      <c r="E137" s="6"/>
      <c r="F137" s="6"/>
      <c r="G137" s="6"/>
      <c r="H137" s="6"/>
      <c r="I137" s="45">
        <f>SUM(I132:I136)</f>
        <v>4085.7322222222219</v>
      </c>
    </row>
    <row r="138" spans="1:9" ht="15.75" customHeight="1" x14ac:dyDescent="0.3">
      <c r="A138" s="34" t="s">
        <v>69</v>
      </c>
      <c r="B138" s="5" t="str">
        <f>A111</f>
        <v>MÓDULO 6 – CUSTOS INDIRETOS, TRIBUTOS E LUCRO</v>
      </c>
      <c r="C138" s="5"/>
      <c r="D138" s="5"/>
      <c r="E138" s="5"/>
      <c r="F138" s="5"/>
      <c r="G138" s="5"/>
      <c r="H138" s="5"/>
      <c r="I138" s="72">
        <f>I119</f>
        <v>1417.5</v>
      </c>
    </row>
    <row r="139" spans="1:9" ht="15.75" customHeight="1" x14ac:dyDescent="0.3">
      <c r="A139" s="6" t="s">
        <v>172</v>
      </c>
      <c r="B139" s="6"/>
      <c r="C139" s="6"/>
      <c r="D139" s="6"/>
      <c r="E139" s="6"/>
      <c r="F139" s="6"/>
      <c r="G139" s="6"/>
      <c r="H139" s="6"/>
      <c r="I139" s="45">
        <f>SUM(I137:I138)</f>
        <v>5503.2322222222219</v>
      </c>
    </row>
    <row r="140" spans="1:9" ht="15.75" customHeight="1" x14ac:dyDescent="0.3"/>
    <row r="141" spans="1:9" ht="15.75" customHeight="1" x14ac:dyDescent="0.3"/>
    <row r="142" spans="1:9" ht="15.75" customHeight="1" x14ac:dyDescent="0.3"/>
    <row r="143" spans="1:9" ht="15.75" customHeight="1" x14ac:dyDescent="0.3"/>
    <row r="144" spans="1:9"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sheetData>
  <mergeCells count="144">
    <mergeCell ref="B135:H135"/>
    <mergeCell ref="B136:H136"/>
    <mergeCell ref="A137:H137"/>
    <mergeCell ref="B138:H138"/>
    <mergeCell ref="A139:H139"/>
    <mergeCell ref="B122:G122"/>
    <mergeCell ref="B124:G124"/>
    <mergeCell ref="B126:G126"/>
    <mergeCell ref="B128:G128"/>
    <mergeCell ref="A130:I130"/>
    <mergeCell ref="A131:H131"/>
    <mergeCell ref="B132:H132"/>
    <mergeCell ref="B133:H133"/>
    <mergeCell ref="B134:H134"/>
    <mergeCell ref="B113:G113"/>
    <mergeCell ref="B114:G114"/>
    <mergeCell ref="B115:G115"/>
    <mergeCell ref="B116:G116"/>
    <mergeCell ref="B117:G117"/>
    <mergeCell ref="B118:G118"/>
    <mergeCell ref="A119:G119"/>
    <mergeCell ref="B120:I120"/>
    <mergeCell ref="B121:G121"/>
    <mergeCell ref="A105:F110"/>
    <mergeCell ref="G105:H105"/>
    <mergeCell ref="G106:H106"/>
    <mergeCell ref="G107:H107"/>
    <mergeCell ref="G108:H108"/>
    <mergeCell ref="G109:H109"/>
    <mergeCell ref="G110:H110"/>
    <mergeCell ref="A111:I111"/>
    <mergeCell ref="B112:G112"/>
    <mergeCell ref="A96:H96"/>
    <mergeCell ref="A97:I97"/>
    <mergeCell ref="A98:I98"/>
    <mergeCell ref="B99:G99"/>
    <mergeCell ref="B100:G100"/>
    <mergeCell ref="B101:G101"/>
    <mergeCell ref="B102:G102"/>
    <mergeCell ref="B103:G103"/>
    <mergeCell ref="A104:G104"/>
    <mergeCell ref="A87:I87"/>
    <mergeCell ref="A88:G88"/>
    <mergeCell ref="B89:G89"/>
    <mergeCell ref="A90:G90"/>
    <mergeCell ref="A91:I91"/>
    <mergeCell ref="A92:I92"/>
    <mergeCell ref="A93:H93"/>
    <mergeCell ref="B94:H94"/>
    <mergeCell ref="B95:H95"/>
    <mergeCell ref="A78:I78"/>
    <mergeCell ref="A79:G79"/>
    <mergeCell ref="B80:G80"/>
    <mergeCell ref="B81:G81"/>
    <mergeCell ref="B82:G82"/>
    <mergeCell ref="B83:G83"/>
    <mergeCell ref="B84:G84"/>
    <mergeCell ref="B85:G85"/>
    <mergeCell ref="A86:G86"/>
    <mergeCell ref="A66:I66"/>
    <mergeCell ref="B67:G67"/>
    <mergeCell ref="B68:G68"/>
    <mergeCell ref="B69:G69"/>
    <mergeCell ref="B70:G70"/>
    <mergeCell ref="B71:G71"/>
    <mergeCell ref="B72:G72"/>
    <mergeCell ref="A73:G73"/>
    <mergeCell ref="A74:F77"/>
    <mergeCell ref="G74:H74"/>
    <mergeCell ref="G75:H75"/>
    <mergeCell ref="G76:H76"/>
    <mergeCell ref="G77:H77"/>
    <mergeCell ref="A58:H58"/>
    <mergeCell ref="B59:H59"/>
    <mergeCell ref="B60:H60"/>
    <mergeCell ref="B61:H61"/>
    <mergeCell ref="A62:H62"/>
    <mergeCell ref="A63:F65"/>
    <mergeCell ref="G63:H63"/>
    <mergeCell ref="G64:H64"/>
    <mergeCell ref="G65:H65"/>
    <mergeCell ref="A49:I49"/>
    <mergeCell ref="A50:G50"/>
    <mergeCell ref="B51:G51"/>
    <mergeCell ref="B52:G52"/>
    <mergeCell ref="B53:G53"/>
    <mergeCell ref="B54:G54"/>
    <mergeCell ref="A55:H55"/>
    <mergeCell ref="A56:I56"/>
    <mergeCell ref="A57:I57"/>
    <mergeCell ref="B40:G40"/>
    <mergeCell ref="B41:G41"/>
    <mergeCell ref="B42:G42"/>
    <mergeCell ref="B43:G43"/>
    <mergeCell ref="B44:G44"/>
    <mergeCell ref="B45:G45"/>
    <mergeCell ref="B46:G46"/>
    <mergeCell ref="B47:G47"/>
    <mergeCell ref="A48:G48"/>
    <mergeCell ref="A32:G32"/>
    <mergeCell ref="B33:G33"/>
    <mergeCell ref="B34:G34"/>
    <mergeCell ref="A35:G35"/>
    <mergeCell ref="A36:F38"/>
    <mergeCell ref="G36:H36"/>
    <mergeCell ref="G37:H37"/>
    <mergeCell ref="G38:H38"/>
    <mergeCell ref="A39:G39"/>
    <mergeCell ref="B23:G23"/>
    <mergeCell ref="B24:G24"/>
    <mergeCell ref="B25:G25"/>
    <mergeCell ref="B26:G26"/>
    <mergeCell ref="B27:G27"/>
    <mergeCell ref="B28:G28"/>
    <mergeCell ref="A29:H29"/>
    <mergeCell ref="A30:I30"/>
    <mergeCell ref="A31:I31"/>
    <mergeCell ref="A14:I14"/>
    <mergeCell ref="B15:H15"/>
    <mergeCell ref="B16:H16"/>
    <mergeCell ref="B17:H17"/>
    <mergeCell ref="B18:H18"/>
    <mergeCell ref="B19:H19"/>
    <mergeCell ref="A20:I20"/>
    <mergeCell ref="A21:I21"/>
    <mergeCell ref="B22:G22"/>
    <mergeCell ref="B9:H9"/>
    <mergeCell ref="A10:I10"/>
    <mergeCell ref="A11:I11"/>
    <mergeCell ref="A12:B12"/>
    <mergeCell ref="C12:D12"/>
    <mergeCell ref="E12:I12"/>
    <mergeCell ref="A13:B13"/>
    <mergeCell ref="C13:D13"/>
    <mergeCell ref="E13:I13"/>
    <mergeCell ref="A1:I1"/>
    <mergeCell ref="A2:I2"/>
    <mergeCell ref="A3:G3"/>
    <mergeCell ref="H3:I3"/>
    <mergeCell ref="A4:I4"/>
    <mergeCell ref="A5:I5"/>
    <mergeCell ref="B6:H6"/>
    <mergeCell ref="B7:H7"/>
    <mergeCell ref="B8:H8"/>
  </mergeCells>
  <pageMargins left="0.31527777777777799" right="0.31527777777777799" top="0.31527777777777799" bottom="0.31527777777777799" header="0.511811023622047" footer="0.511811023622047"/>
  <pageSetup paperSize="9" scale="73"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997"/>
  <sheetViews>
    <sheetView topLeftCell="A22" zoomScale="80" zoomScaleNormal="80" workbookViewId="0">
      <selection activeCell="I53" sqref="I53"/>
    </sheetView>
  </sheetViews>
  <sheetFormatPr defaultColWidth="8.6640625" defaultRowHeight="14.25" customHeight="1" x14ac:dyDescent="0.3"/>
  <cols>
    <col min="1" max="1" width="7.44140625" customWidth="1"/>
    <col min="2" max="2" width="12.44140625" customWidth="1"/>
    <col min="3" max="3" width="15" customWidth="1"/>
    <col min="4" max="4" width="15.33203125" customWidth="1"/>
    <col min="5" max="5" width="13.44140625" customWidth="1"/>
    <col min="6" max="6" width="13.5546875" customWidth="1"/>
    <col min="7" max="7" width="11.88671875" customWidth="1"/>
    <col min="8" max="8" width="12.88671875" customWidth="1"/>
    <col min="9" max="9" width="33.77734375" customWidth="1"/>
    <col min="10" max="10" width="7.109375" customWidth="1"/>
    <col min="11" max="11" width="10.5546875" customWidth="1"/>
    <col min="12" max="12" width="12.88671875" customWidth="1"/>
    <col min="13" max="13" width="7.109375" customWidth="1"/>
    <col min="14" max="14" width="10.5546875" customWidth="1"/>
    <col min="15" max="1025" width="14.44140625" customWidth="1"/>
  </cols>
  <sheetData>
    <row r="1" spans="1:10" ht="14.4" x14ac:dyDescent="0.3">
      <c r="A1" s="8" t="s">
        <v>178</v>
      </c>
      <c r="B1" s="8"/>
      <c r="C1" s="8"/>
      <c r="D1" s="8"/>
      <c r="E1" s="8"/>
      <c r="F1" s="8"/>
      <c r="G1" s="8"/>
      <c r="H1" s="8"/>
      <c r="I1" s="8"/>
    </row>
    <row r="2" spans="1:10" ht="14.4" x14ac:dyDescent="0.3">
      <c r="A2" s="8"/>
      <c r="B2" s="8"/>
      <c r="C2" s="8"/>
      <c r="D2" s="8"/>
      <c r="E2" s="8"/>
      <c r="F2" s="8"/>
      <c r="G2" s="8"/>
      <c r="H2" s="8"/>
      <c r="I2" s="8"/>
    </row>
    <row r="3" spans="1:10" ht="14.4" x14ac:dyDescent="0.3">
      <c r="A3" s="8" t="s">
        <v>32</v>
      </c>
      <c r="B3" s="8"/>
      <c r="C3" s="8"/>
      <c r="D3" s="8"/>
      <c r="E3" s="8"/>
      <c r="F3" s="8"/>
      <c r="G3" s="8"/>
      <c r="H3" s="7" t="s">
        <v>33</v>
      </c>
      <c r="I3" s="7"/>
    </row>
    <row r="4" spans="1:10" ht="14.4" x14ac:dyDescent="0.3">
      <c r="A4" s="8"/>
      <c r="B4" s="8"/>
      <c r="C4" s="8"/>
      <c r="D4" s="8"/>
      <c r="E4" s="8"/>
      <c r="F4" s="8"/>
      <c r="G4" s="8"/>
      <c r="H4" s="8"/>
      <c r="I4" s="8"/>
    </row>
    <row r="5" spans="1:10" ht="14.4" x14ac:dyDescent="0.3">
      <c r="A5" s="6" t="s">
        <v>34</v>
      </c>
      <c r="B5" s="6"/>
      <c r="C5" s="6"/>
      <c r="D5" s="6"/>
      <c r="E5" s="6"/>
      <c r="F5" s="6"/>
      <c r="G5" s="6"/>
      <c r="H5" s="6"/>
      <c r="I5" s="6"/>
    </row>
    <row r="6" spans="1:10" ht="14.4" x14ac:dyDescent="0.3">
      <c r="A6" s="34" t="s">
        <v>35</v>
      </c>
      <c r="B6" s="5" t="s">
        <v>36</v>
      </c>
      <c r="C6" s="5"/>
      <c r="D6" s="5"/>
      <c r="E6" s="5"/>
      <c r="F6" s="5"/>
      <c r="G6" s="5"/>
      <c r="H6" s="5"/>
      <c r="I6" s="36"/>
    </row>
    <row r="7" spans="1:10" ht="14.4" x14ac:dyDescent="0.3">
      <c r="A7" s="34" t="s">
        <v>37</v>
      </c>
      <c r="B7" s="5" t="s">
        <v>38</v>
      </c>
      <c r="C7" s="5"/>
      <c r="D7" s="5"/>
      <c r="E7" s="5"/>
      <c r="F7" s="5"/>
      <c r="G7" s="5"/>
      <c r="H7" s="5"/>
      <c r="I7" s="34" t="s">
        <v>39</v>
      </c>
    </row>
    <row r="8" spans="1:10" ht="14.4" x14ac:dyDescent="0.3">
      <c r="A8" s="34" t="s">
        <v>40</v>
      </c>
      <c r="B8" s="5" t="s">
        <v>41</v>
      </c>
      <c r="C8" s="5"/>
      <c r="D8" s="5"/>
      <c r="E8" s="5"/>
      <c r="F8" s="5"/>
      <c r="G8" s="5"/>
      <c r="H8" s="5"/>
      <c r="I8" s="34" t="s">
        <v>42</v>
      </c>
    </row>
    <row r="9" spans="1:10" ht="14.4" x14ac:dyDescent="0.3">
      <c r="A9" s="34" t="s">
        <v>43</v>
      </c>
      <c r="B9" s="5" t="s">
        <v>44</v>
      </c>
      <c r="C9" s="5"/>
      <c r="D9" s="5"/>
      <c r="E9" s="5"/>
      <c r="F9" s="5"/>
      <c r="G9" s="5"/>
      <c r="H9" s="5"/>
      <c r="I9" s="34">
        <v>9</v>
      </c>
    </row>
    <row r="10" spans="1:10" ht="14.4" x14ac:dyDescent="0.3">
      <c r="A10" s="4"/>
      <c r="B10" s="4"/>
      <c r="C10" s="4"/>
      <c r="D10" s="4"/>
      <c r="E10" s="4"/>
      <c r="F10" s="4"/>
      <c r="G10" s="4"/>
      <c r="H10" s="4"/>
      <c r="I10" s="4"/>
    </row>
    <row r="11" spans="1:10" ht="14.4" x14ac:dyDescent="0.3">
      <c r="A11" s="6" t="s">
        <v>45</v>
      </c>
      <c r="B11" s="6"/>
      <c r="C11" s="6"/>
      <c r="D11" s="6"/>
      <c r="E11" s="6"/>
      <c r="F11" s="6"/>
      <c r="G11" s="6"/>
      <c r="H11" s="6"/>
      <c r="I11" s="6"/>
    </row>
    <row r="12" spans="1:10" ht="12.75" customHeight="1" x14ac:dyDescent="0.3">
      <c r="A12" s="7" t="s">
        <v>46</v>
      </c>
      <c r="B12" s="7"/>
      <c r="C12" s="7" t="s">
        <v>47</v>
      </c>
      <c r="D12" s="7"/>
      <c r="E12" s="7" t="s">
        <v>48</v>
      </c>
      <c r="F12" s="7"/>
      <c r="G12" s="7"/>
      <c r="H12" s="7"/>
      <c r="I12" s="7"/>
    </row>
    <row r="13" spans="1:10" ht="24.75" customHeight="1" x14ac:dyDescent="0.3">
      <c r="A13" s="3" t="s">
        <v>49</v>
      </c>
      <c r="B13" s="3"/>
      <c r="C13" s="2" t="s">
        <v>12</v>
      </c>
      <c r="D13" s="2"/>
      <c r="E13" s="1">
        <v>2</v>
      </c>
      <c r="F13" s="1"/>
      <c r="G13" s="1"/>
      <c r="H13" s="1"/>
      <c r="I13" s="1"/>
    </row>
    <row r="14" spans="1:10" ht="14.4" x14ac:dyDescent="0.3">
      <c r="A14" s="6" t="s">
        <v>50</v>
      </c>
      <c r="B14" s="6"/>
      <c r="C14" s="6"/>
      <c r="D14" s="6"/>
      <c r="E14" s="6"/>
      <c r="F14" s="6"/>
      <c r="G14" s="6"/>
      <c r="H14" s="6"/>
      <c r="I14" s="6"/>
    </row>
    <row r="15" spans="1:10" ht="14.4" x14ac:dyDescent="0.3">
      <c r="A15" s="34">
        <v>1</v>
      </c>
      <c r="B15" s="5" t="s">
        <v>51</v>
      </c>
      <c r="C15" s="5"/>
      <c r="D15" s="5"/>
      <c r="E15" s="5"/>
      <c r="F15" s="5"/>
      <c r="G15" s="5"/>
      <c r="H15" s="5"/>
      <c r="I15" s="38" t="s">
        <v>19</v>
      </c>
      <c r="J15" s="39"/>
    </row>
    <row r="16" spans="1:10" ht="14.4" x14ac:dyDescent="0.3">
      <c r="A16" s="34">
        <v>2</v>
      </c>
      <c r="B16" s="5" t="s">
        <v>53</v>
      </c>
      <c r="C16" s="5"/>
      <c r="D16" s="5"/>
      <c r="E16" s="5"/>
      <c r="F16" s="5"/>
      <c r="G16" s="5"/>
      <c r="H16" s="5"/>
      <c r="I16" s="40" t="s">
        <v>179</v>
      </c>
    </row>
    <row r="17" spans="1:9" ht="14.4" x14ac:dyDescent="0.3">
      <c r="A17" s="34">
        <v>3</v>
      </c>
      <c r="B17" s="5" t="s">
        <v>54</v>
      </c>
      <c r="C17" s="5"/>
      <c r="D17" s="5"/>
      <c r="E17" s="5"/>
      <c r="F17" s="5"/>
      <c r="G17" s="5"/>
      <c r="H17" s="5"/>
      <c r="I17" s="40">
        <v>1585.95</v>
      </c>
    </row>
    <row r="18" spans="1:9" ht="39.6" x14ac:dyDescent="0.3">
      <c r="A18" s="38">
        <v>4</v>
      </c>
      <c r="B18" s="86" t="s">
        <v>55</v>
      </c>
      <c r="C18" s="86"/>
      <c r="D18" s="86"/>
      <c r="E18" s="86"/>
      <c r="F18" s="86"/>
      <c r="G18" s="86"/>
      <c r="H18" s="86"/>
      <c r="I18" s="37" t="s">
        <v>56</v>
      </c>
    </row>
    <row r="19" spans="1:9" ht="14.4" x14ac:dyDescent="0.3">
      <c r="A19" s="34">
        <v>5</v>
      </c>
      <c r="B19" s="5" t="s">
        <v>57</v>
      </c>
      <c r="C19" s="5"/>
      <c r="D19" s="5"/>
      <c r="E19" s="5"/>
      <c r="F19" s="5"/>
      <c r="G19" s="5"/>
      <c r="H19" s="5"/>
      <c r="I19" s="36" t="s">
        <v>58</v>
      </c>
    </row>
    <row r="20" spans="1:9" ht="14.4" x14ac:dyDescent="0.3">
      <c r="A20" s="87"/>
      <c r="B20" s="87"/>
      <c r="C20" s="87"/>
      <c r="D20" s="87"/>
      <c r="E20" s="87"/>
      <c r="F20" s="87"/>
      <c r="G20" s="87"/>
      <c r="H20" s="87"/>
      <c r="I20" s="87"/>
    </row>
    <row r="21" spans="1:9" ht="15.75" customHeight="1" x14ac:dyDescent="0.3">
      <c r="A21" s="6" t="s">
        <v>59</v>
      </c>
      <c r="B21" s="6"/>
      <c r="C21" s="6"/>
      <c r="D21" s="6"/>
      <c r="E21" s="6"/>
      <c r="F21" s="6"/>
      <c r="G21" s="6"/>
      <c r="H21" s="6"/>
      <c r="I21" s="6"/>
    </row>
    <row r="22" spans="1:9" ht="15.75" customHeight="1" x14ac:dyDescent="0.3">
      <c r="A22" s="42">
        <v>1</v>
      </c>
      <c r="B22" s="6" t="s">
        <v>60</v>
      </c>
      <c r="C22" s="6"/>
      <c r="D22" s="6"/>
      <c r="E22" s="6"/>
      <c r="F22" s="6"/>
      <c r="G22" s="6"/>
      <c r="H22" s="35" t="s">
        <v>61</v>
      </c>
      <c r="I22" s="35" t="s">
        <v>62</v>
      </c>
    </row>
    <row r="23" spans="1:9" ht="15.75" customHeight="1" x14ac:dyDescent="0.3">
      <c r="A23" s="33" t="s">
        <v>35</v>
      </c>
      <c r="B23" s="5" t="s">
        <v>63</v>
      </c>
      <c r="C23" s="5"/>
      <c r="D23" s="5"/>
      <c r="E23" s="5"/>
      <c r="F23" s="5"/>
      <c r="G23" s="5"/>
      <c r="H23" s="41"/>
      <c r="I23" s="43">
        <f>I17</f>
        <v>1585.95</v>
      </c>
    </row>
    <row r="24" spans="1:9" ht="15.75" customHeight="1" x14ac:dyDescent="0.3">
      <c r="A24" s="33" t="s">
        <v>37</v>
      </c>
      <c r="B24" s="5" t="s">
        <v>64</v>
      </c>
      <c r="C24" s="5"/>
      <c r="D24" s="5"/>
      <c r="E24" s="5"/>
      <c r="F24" s="5"/>
      <c r="G24" s="5"/>
      <c r="H24" s="44"/>
      <c r="I24" s="43">
        <v>0</v>
      </c>
    </row>
    <row r="25" spans="1:9" ht="15.75" customHeight="1" x14ac:dyDescent="0.3">
      <c r="A25" s="33" t="s">
        <v>40</v>
      </c>
      <c r="B25" s="5" t="s">
        <v>65</v>
      </c>
      <c r="C25" s="5"/>
      <c r="D25" s="5"/>
      <c r="E25" s="5"/>
      <c r="F25" s="5"/>
      <c r="G25" s="5"/>
      <c r="H25" s="44"/>
      <c r="I25" s="43">
        <v>0</v>
      </c>
    </row>
    <row r="26" spans="1:9" ht="15.75" customHeight="1" x14ac:dyDescent="0.3">
      <c r="A26" s="33" t="s">
        <v>43</v>
      </c>
      <c r="B26" s="5" t="s">
        <v>66</v>
      </c>
      <c r="C26" s="5"/>
      <c r="D26" s="5"/>
      <c r="E26" s="5"/>
      <c r="F26" s="5"/>
      <c r="G26" s="5"/>
      <c r="H26" s="44"/>
      <c r="I26" s="43">
        <v>0</v>
      </c>
    </row>
    <row r="27" spans="1:9" ht="15.75" customHeight="1" x14ac:dyDescent="0.3">
      <c r="A27" s="33" t="s">
        <v>67</v>
      </c>
      <c r="B27" s="5" t="s">
        <v>68</v>
      </c>
      <c r="C27" s="5"/>
      <c r="D27" s="5"/>
      <c r="E27" s="5"/>
      <c r="F27" s="5"/>
      <c r="G27" s="5"/>
      <c r="H27" s="44"/>
      <c r="I27" s="43">
        <v>0</v>
      </c>
    </row>
    <row r="28" spans="1:9" ht="15.75" customHeight="1" x14ac:dyDescent="0.3">
      <c r="A28" s="33" t="s">
        <v>69</v>
      </c>
      <c r="B28" s="5" t="s">
        <v>70</v>
      </c>
      <c r="C28" s="5"/>
      <c r="D28" s="5"/>
      <c r="E28" s="5"/>
      <c r="F28" s="5"/>
      <c r="G28" s="5"/>
      <c r="H28" s="44"/>
      <c r="I28" s="43">
        <v>0</v>
      </c>
    </row>
    <row r="29" spans="1:9" ht="15.75" customHeight="1" x14ac:dyDescent="0.3">
      <c r="A29" s="6" t="s">
        <v>71</v>
      </c>
      <c r="B29" s="6"/>
      <c r="C29" s="6"/>
      <c r="D29" s="6"/>
      <c r="E29" s="6"/>
      <c r="F29" s="6"/>
      <c r="G29" s="6"/>
      <c r="H29" s="6"/>
      <c r="I29" s="45">
        <f>SUM(I23:I28)</f>
        <v>1585.95</v>
      </c>
    </row>
    <row r="30" spans="1:9" ht="15.75" customHeight="1" x14ac:dyDescent="0.3">
      <c r="A30" s="88"/>
      <c r="B30" s="88"/>
      <c r="C30" s="88"/>
      <c r="D30" s="88"/>
      <c r="E30" s="88"/>
      <c r="F30" s="88"/>
      <c r="G30" s="88"/>
      <c r="H30" s="88"/>
      <c r="I30" s="88"/>
    </row>
    <row r="31" spans="1:9" ht="15.75" customHeight="1" x14ac:dyDescent="0.3">
      <c r="A31" s="6" t="s">
        <v>72</v>
      </c>
      <c r="B31" s="6"/>
      <c r="C31" s="6"/>
      <c r="D31" s="6"/>
      <c r="E31" s="6"/>
      <c r="F31" s="6"/>
      <c r="G31" s="6"/>
      <c r="H31" s="6"/>
      <c r="I31" s="6"/>
    </row>
    <row r="32" spans="1:9" ht="15.75" customHeight="1" x14ac:dyDescent="0.3">
      <c r="A32" s="6" t="s">
        <v>73</v>
      </c>
      <c r="B32" s="6"/>
      <c r="C32" s="6"/>
      <c r="D32" s="6"/>
      <c r="E32" s="6"/>
      <c r="F32" s="6"/>
      <c r="G32" s="6"/>
      <c r="H32" s="35" t="s">
        <v>61</v>
      </c>
      <c r="I32" s="35" t="s">
        <v>62</v>
      </c>
    </row>
    <row r="33" spans="1:9" ht="15.75" customHeight="1" x14ac:dyDescent="0.3">
      <c r="A33" s="33" t="s">
        <v>35</v>
      </c>
      <c r="B33" s="5" t="s">
        <v>74</v>
      </c>
      <c r="C33" s="5"/>
      <c r="D33" s="5"/>
      <c r="E33" s="5"/>
      <c r="F33" s="5"/>
      <c r="G33" s="5"/>
      <c r="H33" s="44">
        <f>ROUND(1/12,4)</f>
        <v>8.3299999999999999E-2</v>
      </c>
      <c r="I33" s="46">
        <f>ROUND(I29*H33,2)</f>
        <v>132.11000000000001</v>
      </c>
    </row>
    <row r="34" spans="1:9" ht="15.75" customHeight="1" x14ac:dyDescent="0.3">
      <c r="A34" s="33" t="s">
        <v>37</v>
      </c>
      <c r="B34" s="5" t="s">
        <v>75</v>
      </c>
      <c r="C34" s="5"/>
      <c r="D34" s="5"/>
      <c r="E34" s="5"/>
      <c r="F34" s="5"/>
      <c r="G34" s="5"/>
      <c r="H34" s="44">
        <v>0.121</v>
      </c>
      <c r="I34" s="46">
        <f>ROUND(I29*H34,2)</f>
        <v>191.9</v>
      </c>
    </row>
    <row r="35" spans="1:9" ht="15.75" customHeight="1" x14ac:dyDescent="0.3">
      <c r="A35" s="6" t="s">
        <v>76</v>
      </c>
      <c r="B35" s="6"/>
      <c r="C35" s="6"/>
      <c r="D35" s="6"/>
      <c r="E35" s="6"/>
      <c r="F35" s="6"/>
      <c r="G35" s="6"/>
      <c r="H35" s="47">
        <f>SUM(H33:H34)</f>
        <v>0.20429999999999998</v>
      </c>
      <c r="I35" s="45">
        <f>SUM(I33:I34)</f>
        <v>324.01</v>
      </c>
    </row>
    <row r="36" spans="1:9" ht="15.75" customHeight="1" x14ac:dyDescent="0.3">
      <c r="A36" s="89" t="s">
        <v>77</v>
      </c>
      <c r="B36" s="89"/>
      <c r="C36" s="89"/>
      <c r="D36" s="89"/>
      <c r="E36" s="89"/>
      <c r="F36" s="89"/>
      <c r="G36" s="90" t="s">
        <v>78</v>
      </c>
      <c r="H36" s="90"/>
      <c r="I36" s="48">
        <f>I29</f>
        <v>1585.95</v>
      </c>
    </row>
    <row r="37" spans="1:9" ht="15.75" customHeight="1" x14ac:dyDescent="0.3">
      <c r="A37" s="89"/>
      <c r="B37" s="89"/>
      <c r="C37" s="89"/>
      <c r="D37" s="89"/>
      <c r="E37" s="89"/>
      <c r="F37" s="89"/>
      <c r="G37" s="90" t="s">
        <v>79</v>
      </c>
      <c r="H37" s="90"/>
      <c r="I37" s="48">
        <f>I35</f>
        <v>324.01</v>
      </c>
    </row>
    <row r="38" spans="1:9" ht="15.75" customHeight="1" x14ac:dyDescent="0.3">
      <c r="A38" s="89"/>
      <c r="B38" s="89"/>
      <c r="C38" s="89"/>
      <c r="D38" s="89"/>
      <c r="E38" s="89"/>
      <c r="F38" s="89"/>
      <c r="G38" s="91" t="s">
        <v>80</v>
      </c>
      <c r="H38" s="91"/>
      <c r="I38" s="49">
        <f>SUM(I36:I37)</f>
        <v>1909.96</v>
      </c>
    </row>
    <row r="39" spans="1:9" ht="15.75" customHeight="1" x14ac:dyDescent="0.3">
      <c r="A39" s="6" t="s">
        <v>81</v>
      </c>
      <c r="B39" s="6"/>
      <c r="C39" s="6"/>
      <c r="D39" s="6"/>
      <c r="E39" s="6"/>
      <c r="F39" s="6"/>
      <c r="G39" s="6"/>
      <c r="H39" s="35" t="s">
        <v>61</v>
      </c>
      <c r="I39" s="35" t="s">
        <v>62</v>
      </c>
    </row>
    <row r="40" spans="1:9" ht="15.75" customHeight="1" x14ac:dyDescent="0.3">
      <c r="A40" s="33" t="s">
        <v>35</v>
      </c>
      <c r="B40" s="5" t="s">
        <v>82</v>
      </c>
      <c r="C40" s="5"/>
      <c r="D40" s="5"/>
      <c r="E40" s="5"/>
      <c r="F40" s="5"/>
      <c r="G40" s="5"/>
      <c r="H40" s="44">
        <v>0.2</v>
      </c>
      <c r="I40" s="46">
        <f t="shared" ref="I40:I47" si="0">ROUND($I$38*H40,2)</f>
        <v>381.99</v>
      </c>
    </row>
    <row r="41" spans="1:9" ht="15.75" customHeight="1" x14ac:dyDescent="0.3">
      <c r="A41" s="33" t="s">
        <v>37</v>
      </c>
      <c r="B41" s="5" t="s">
        <v>83</v>
      </c>
      <c r="C41" s="5"/>
      <c r="D41" s="5"/>
      <c r="E41" s="5"/>
      <c r="F41" s="5"/>
      <c r="G41" s="5"/>
      <c r="H41" s="44">
        <v>2.5000000000000001E-2</v>
      </c>
      <c r="I41" s="46">
        <f t="shared" si="0"/>
        <v>47.75</v>
      </c>
    </row>
    <row r="42" spans="1:9" ht="15.75" customHeight="1" x14ac:dyDescent="0.3">
      <c r="A42" s="33" t="s">
        <v>40</v>
      </c>
      <c r="B42" s="5" t="s">
        <v>84</v>
      </c>
      <c r="C42" s="5"/>
      <c r="D42" s="5"/>
      <c r="E42" s="5"/>
      <c r="F42" s="5"/>
      <c r="G42" s="5"/>
      <c r="H42" s="44">
        <v>0.06</v>
      </c>
      <c r="I42" s="46">
        <f t="shared" si="0"/>
        <v>114.6</v>
      </c>
    </row>
    <row r="43" spans="1:9" ht="15.75" customHeight="1" x14ac:dyDescent="0.3">
      <c r="A43" s="33" t="s">
        <v>43</v>
      </c>
      <c r="B43" s="5" t="s">
        <v>85</v>
      </c>
      <c r="C43" s="5"/>
      <c r="D43" s="5"/>
      <c r="E43" s="5"/>
      <c r="F43" s="5"/>
      <c r="G43" s="5"/>
      <c r="H43" s="44">
        <v>1.4999999999999999E-2</v>
      </c>
      <c r="I43" s="46">
        <f t="shared" si="0"/>
        <v>28.65</v>
      </c>
    </row>
    <row r="44" spans="1:9" ht="15.75" customHeight="1" x14ac:dyDescent="0.3">
      <c r="A44" s="33" t="s">
        <v>67</v>
      </c>
      <c r="B44" s="5" t="s">
        <v>86</v>
      </c>
      <c r="C44" s="5"/>
      <c r="D44" s="5"/>
      <c r="E44" s="5"/>
      <c r="F44" s="5"/>
      <c r="G44" s="5"/>
      <c r="H44" s="44">
        <v>0.01</v>
      </c>
      <c r="I44" s="46">
        <f t="shared" si="0"/>
        <v>19.100000000000001</v>
      </c>
    </row>
    <row r="45" spans="1:9" ht="15.75" customHeight="1" x14ac:dyDescent="0.3">
      <c r="A45" s="33" t="s">
        <v>69</v>
      </c>
      <c r="B45" s="5" t="s">
        <v>87</v>
      </c>
      <c r="C45" s="5"/>
      <c r="D45" s="5"/>
      <c r="E45" s="5"/>
      <c r="F45" s="5"/>
      <c r="G45" s="5"/>
      <c r="H45" s="44">
        <v>6.0000000000000001E-3</v>
      </c>
      <c r="I45" s="46">
        <f t="shared" si="0"/>
        <v>11.46</v>
      </c>
    </row>
    <row r="46" spans="1:9" ht="15.75" customHeight="1" x14ac:dyDescent="0.3">
      <c r="A46" s="33" t="s">
        <v>88</v>
      </c>
      <c r="B46" s="5" t="s">
        <v>89</v>
      </c>
      <c r="C46" s="5"/>
      <c r="D46" s="5"/>
      <c r="E46" s="5"/>
      <c r="F46" s="5"/>
      <c r="G46" s="5"/>
      <c r="H46" s="44">
        <v>2E-3</v>
      </c>
      <c r="I46" s="46">
        <f t="shared" si="0"/>
        <v>3.82</v>
      </c>
    </row>
    <row r="47" spans="1:9" ht="15.75" customHeight="1" x14ac:dyDescent="0.3">
      <c r="A47" s="33" t="s">
        <v>90</v>
      </c>
      <c r="B47" s="5" t="s">
        <v>91</v>
      </c>
      <c r="C47" s="5"/>
      <c r="D47" s="5"/>
      <c r="E47" s="5"/>
      <c r="F47" s="5"/>
      <c r="G47" s="5"/>
      <c r="H47" s="44">
        <v>0.08</v>
      </c>
      <c r="I47" s="46">
        <f t="shared" si="0"/>
        <v>152.80000000000001</v>
      </c>
    </row>
    <row r="48" spans="1:9" ht="15.75" customHeight="1" x14ac:dyDescent="0.3">
      <c r="A48" s="6" t="s">
        <v>92</v>
      </c>
      <c r="B48" s="6"/>
      <c r="C48" s="6"/>
      <c r="D48" s="6"/>
      <c r="E48" s="6"/>
      <c r="F48" s="6"/>
      <c r="G48" s="6"/>
      <c r="H48" s="47">
        <f>SUM(H40:H47)</f>
        <v>0.39800000000000008</v>
      </c>
      <c r="I48" s="45">
        <f>SUM(I40:I47)</f>
        <v>760.17000000000007</v>
      </c>
    </row>
    <row r="49" spans="1:14" ht="15.75" customHeight="1" x14ac:dyDescent="0.3">
      <c r="A49" s="92"/>
      <c r="B49" s="92"/>
      <c r="C49" s="92"/>
      <c r="D49" s="92"/>
      <c r="E49" s="92"/>
      <c r="F49" s="92"/>
      <c r="G49" s="92"/>
      <c r="H49" s="92"/>
      <c r="I49" s="92"/>
    </row>
    <row r="50" spans="1:14" ht="15.75" customHeight="1" x14ac:dyDescent="0.3">
      <c r="A50" s="6" t="s">
        <v>93</v>
      </c>
      <c r="B50" s="6"/>
      <c r="C50" s="6"/>
      <c r="D50" s="6"/>
      <c r="E50" s="6"/>
      <c r="F50" s="6"/>
      <c r="G50" s="6"/>
      <c r="H50" s="47"/>
      <c r="I50" s="35" t="s">
        <v>62</v>
      </c>
    </row>
    <row r="51" spans="1:14" ht="15.75" customHeight="1" x14ac:dyDescent="0.3">
      <c r="A51" s="33" t="s">
        <v>35</v>
      </c>
      <c r="B51" s="87" t="s">
        <v>94</v>
      </c>
      <c r="C51" s="87"/>
      <c r="D51" s="87"/>
      <c r="E51" s="87"/>
      <c r="F51" s="87"/>
      <c r="G51" s="87"/>
      <c r="H51" s="50">
        <v>5</v>
      </c>
      <c r="I51" s="43">
        <f>ROUND((H51*2*22)-0.06*I23,2)</f>
        <v>124.84</v>
      </c>
    </row>
    <row r="52" spans="1:14" ht="15.75" customHeight="1" x14ac:dyDescent="0.3">
      <c r="A52" s="33" t="s">
        <v>37</v>
      </c>
      <c r="B52" s="87" t="s">
        <v>95</v>
      </c>
      <c r="C52" s="87"/>
      <c r="D52" s="87"/>
      <c r="E52" s="87"/>
      <c r="F52" s="87"/>
      <c r="G52" s="87"/>
      <c r="H52" s="34" t="s">
        <v>96</v>
      </c>
      <c r="I52" s="43">
        <v>440.77</v>
      </c>
    </row>
    <row r="53" spans="1:14" ht="15.75" customHeight="1" x14ac:dyDescent="0.3">
      <c r="A53" s="33" t="s">
        <v>40</v>
      </c>
      <c r="B53" s="87" t="s">
        <v>97</v>
      </c>
      <c r="C53" s="87"/>
      <c r="D53" s="87"/>
      <c r="E53" s="87"/>
      <c r="F53" s="87"/>
      <c r="G53" s="87"/>
      <c r="H53" s="34" t="s">
        <v>96</v>
      </c>
      <c r="I53" s="43">
        <v>0</v>
      </c>
    </row>
    <row r="54" spans="1:14" ht="15.75" customHeight="1" x14ac:dyDescent="0.3">
      <c r="A54" s="33" t="s">
        <v>43</v>
      </c>
      <c r="B54" s="87" t="s">
        <v>98</v>
      </c>
      <c r="C54" s="87"/>
      <c r="D54" s="87"/>
      <c r="E54" s="87"/>
      <c r="F54" s="87"/>
      <c r="G54" s="87"/>
      <c r="H54" s="34" t="s">
        <v>96</v>
      </c>
      <c r="I54" s="43">
        <f>ROUND((I23*26)*0.002/12,2)</f>
        <v>6.87</v>
      </c>
    </row>
    <row r="55" spans="1:14" ht="15.75" customHeight="1" x14ac:dyDescent="0.3">
      <c r="A55" s="6" t="s">
        <v>99</v>
      </c>
      <c r="B55" s="6"/>
      <c r="C55" s="6"/>
      <c r="D55" s="6"/>
      <c r="E55" s="6"/>
      <c r="F55" s="6"/>
      <c r="G55" s="6"/>
      <c r="H55" s="6"/>
      <c r="I55" s="51">
        <f>SUM(I51:I54)</f>
        <v>572.48</v>
      </c>
    </row>
    <row r="56" spans="1:14" ht="15.75" customHeight="1" x14ac:dyDescent="0.3">
      <c r="A56" s="92"/>
      <c r="B56" s="92"/>
      <c r="C56" s="92"/>
      <c r="D56" s="92"/>
      <c r="E56" s="92"/>
      <c r="F56" s="92"/>
      <c r="G56" s="92"/>
      <c r="H56" s="92"/>
      <c r="I56" s="92"/>
    </row>
    <row r="57" spans="1:14" ht="15.75" customHeight="1" x14ac:dyDescent="0.3">
      <c r="A57" s="6" t="s">
        <v>100</v>
      </c>
      <c r="B57" s="6"/>
      <c r="C57" s="6"/>
      <c r="D57" s="6"/>
      <c r="E57" s="6"/>
      <c r="F57" s="6"/>
      <c r="G57" s="6"/>
      <c r="H57" s="6"/>
      <c r="I57" s="6"/>
    </row>
    <row r="58" spans="1:14" ht="15.75" customHeight="1" x14ac:dyDescent="0.3">
      <c r="A58" s="6" t="s">
        <v>101</v>
      </c>
      <c r="B58" s="6"/>
      <c r="C58" s="6"/>
      <c r="D58" s="6"/>
      <c r="E58" s="6"/>
      <c r="F58" s="6"/>
      <c r="G58" s="6"/>
      <c r="H58" s="6"/>
      <c r="I58" s="35" t="s">
        <v>62</v>
      </c>
    </row>
    <row r="59" spans="1:14" ht="15.75" customHeight="1" x14ac:dyDescent="0.3">
      <c r="A59" s="33" t="s">
        <v>102</v>
      </c>
      <c r="B59" s="5" t="s">
        <v>103</v>
      </c>
      <c r="C59" s="5"/>
      <c r="D59" s="5"/>
      <c r="E59" s="5"/>
      <c r="F59" s="5"/>
      <c r="G59" s="5"/>
      <c r="H59" s="5"/>
      <c r="I59" s="46">
        <f>I35</f>
        <v>324.01</v>
      </c>
    </row>
    <row r="60" spans="1:14" ht="15.75" customHeight="1" x14ac:dyDescent="0.3">
      <c r="A60" s="33" t="s">
        <v>104</v>
      </c>
      <c r="B60" s="5" t="s">
        <v>105</v>
      </c>
      <c r="C60" s="5"/>
      <c r="D60" s="5"/>
      <c r="E60" s="5"/>
      <c r="F60" s="5"/>
      <c r="G60" s="5"/>
      <c r="H60" s="5"/>
      <c r="I60" s="46">
        <f>I48</f>
        <v>760.17000000000007</v>
      </c>
      <c r="N60" s="52"/>
    </row>
    <row r="61" spans="1:14" ht="15.75" customHeight="1" x14ac:dyDescent="0.3">
      <c r="A61" s="33" t="s">
        <v>106</v>
      </c>
      <c r="B61" s="5" t="s">
        <v>107</v>
      </c>
      <c r="C61" s="5"/>
      <c r="D61" s="5"/>
      <c r="E61" s="5"/>
      <c r="F61" s="5"/>
      <c r="G61" s="5"/>
      <c r="H61" s="5"/>
      <c r="I61" s="46">
        <f>I55</f>
        <v>572.48</v>
      </c>
    </row>
    <row r="62" spans="1:14" ht="15.75" customHeight="1" x14ac:dyDescent="0.3">
      <c r="A62" s="6" t="s">
        <v>108</v>
      </c>
      <c r="B62" s="6"/>
      <c r="C62" s="6"/>
      <c r="D62" s="6"/>
      <c r="E62" s="6"/>
      <c r="F62" s="6"/>
      <c r="G62" s="6"/>
      <c r="H62" s="6"/>
      <c r="I62" s="45">
        <f>SUM(I59:I61)</f>
        <v>1656.66</v>
      </c>
    </row>
    <row r="63" spans="1:14" ht="15.75" customHeight="1" x14ac:dyDescent="0.3">
      <c r="A63" s="93" t="s">
        <v>109</v>
      </c>
      <c r="B63" s="93"/>
      <c r="C63" s="93"/>
      <c r="D63" s="93"/>
      <c r="E63" s="93"/>
      <c r="F63" s="93"/>
      <c r="G63" s="90" t="s">
        <v>78</v>
      </c>
      <c r="H63" s="90"/>
      <c r="I63" s="48">
        <f>I29</f>
        <v>1585.95</v>
      </c>
    </row>
    <row r="64" spans="1:14" ht="15.75" customHeight="1" x14ac:dyDescent="0.3">
      <c r="A64" s="93"/>
      <c r="B64" s="93"/>
      <c r="C64" s="93"/>
      <c r="D64" s="93"/>
      <c r="E64" s="93"/>
      <c r="F64" s="93"/>
      <c r="G64" s="90" t="s">
        <v>110</v>
      </c>
      <c r="H64" s="90"/>
      <c r="I64" s="48">
        <f>I62</f>
        <v>1656.66</v>
      </c>
    </row>
    <row r="65" spans="1:14" ht="15.75" customHeight="1" x14ac:dyDescent="0.3">
      <c r="A65" s="93"/>
      <c r="B65" s="93"/>
      <c r="C65" s="93"/>
      <c r="D65" s="93"/>
      <c r="E65" s="93"/>
      <c r="F65" s="93"/>
      <c r="G65" s="91" t="s">
        <v>80</v>
      </c>
      <c r="H65" s="91"/>
      <c r="I65" s="49">
        <f>SUM(I63:I64)</f>
        <v>3242.61</v>
      </c>
    </row>
    <row r="66" spans="1:14" ht="15.75" customHeight="1" x14ac:dyDescent="0.3">
      <c r="A66" s="6" t="s">
        <v>111</v>
      </c>
      <c r="B66" s="6"/>
      <c r="C66" s="6"/>
      <c r="D66" s="6"/>
      <c r="E66" s="6"/>
      <c r="F66" s="6"/>
      <c r="G66" s="6"/>
      <c r="H66" s="6"/>
      <c r="I66" s="6"/>
    </row>
    <row r="67" spans="1:14" ht="15.75" customHeight="1" x14ac:dyDescent="0.3">
      <c r="A67" s="33">
        <v>3</v>
      </c>
      <c r="B67" s="6" t="s">
        <v>112</v>
      </c>
      <c r="C67" s="6"/>
      <c r="D67" s="6"/>
      <c r="E67" s="6"/>
      <c r="F67" s="6"/>
      <c r="G67" s="6"/>
      <c r="H67" s="35" t="s">
        <v>61</v>
      </c>
      <c r="I67" s="35" t="s">
        <v>62</v>
      </c>
    </row>
    <row r="68" spans="1:14" ht="15.75" customHeight="1" x14ac:dyDescent="0.3">
      <c r="A68" s="33" t="s">
        <v>35</v>
      </c>
      <c r="B68" s="5" t="s">
        <v>113</v>
      </c>
      <c r="C68" s="5"/>
      <c r="D68" s="5"/>
      <c r="E68" s="5"/>
      <c r="F68" s="5"/>
      <c r="G68" s="5"/>
      <c r="H68" s="44">
        <f>ROUND(((1/12)*5%),4)</f>
        <v>4.1999999999999997E-3</v>
      </c>
      <c r="I68" s="46">
        <f>ROUND(H68*$I$65,2)</f>
        <v>13.62</v>
      </c>
    </row>
    <row r="69" spans="1:14" ht="15.75" customHeight="1" x14ac:dyDescent="0.3">
      <c r="A69" s="33" t="s">
        <v>37</v>
      </c>
      <c r="B69" s="5" t="s">
        <v>114</v>
      </c>
      <c r="C69" s="5"/>
      <c r="D69" s="5"/>
      <c r="E69" s="5"/>
      <c r="F69" s="5"/>
      <c r="G69" s="5"/>
      <c r="H69" s="44">
        <f>TRUNC(H68*H47,4)</f>
        <v>2.9999999999999997E-4</v>
      </c>
      <c r="I69" s="46">
        <f>ROUND(H69*$I$65,2)</f>
        <v>0.97</v>
      </c>
      <c r="L69" s="53"/>
    </row>
    <row r="70" spans="1:14" ht="15.75" customHeight="1" x14ac:dyDescent="0.3">
      <c r="A70" s="33" t="s">
        <v>40</v>
      </c>
      <c r="B70" s="5" t="s">
        <v>115</v>
      </c>
      <c r="C70" s="5"/>
      <c r="D70" s="5"/>
      <c r="E70" s="5"/>
      <c r="F70" s="5"/>
      <c r="G70" s="5"/>
      <c r="H70" s="44">
        <f>ROUND(((7/30)/12)*95%,4)</f>
        <v>1.8499999999999999E-2</v>
      </c>
      <c r="I70" s="46">
        <f>ROUND(H70*$I$65,2)</f>
        <v>59.99</v>
      </c>
    </row>
    <row r="71" spans="1:14" ht="15.75" customHeight="1" x14ac:dyDescent="0.3">
      <c r="A71" s="54" t="s">
        <v>43</v>
      </c>
      <c r="B71" s="94" t="s">
        <v>116</v>
      </c>
      <c r="C71" s="94"/>
      <c r="D71" s="94"/>
      <c r="E71" s="94"/>
      <c r="F71" s="94"/>
      <c r="G71" s="94"/>
      <c r="H71" s="44">
        <f>ROUND(H70*H48,4)</f>
        <v>7.4000000000000003E-3</v>
      </c>
      <c r="I71" s="46">
        <f>ROUND(H71*$I$65,2)</f>
        <v>24</v>
      </c>
      <c r="L71" s="55"/>
    </row>
    <row r="72" spans="1:14" ht="15.75" customHeight="1" x14ac:dyDescent="0.3">
      <c r="A72" s="33" t="s">
        <v>67</v>
      </c>
      <c r="B72" s="5" t="s">
        <v>117</v>
      </c>
      <c r="C72" s="5"/>
      <c r="D72" s="5"/>
      <c r="E72" s="5"/>
      <c r="F72" s="5"/>
      <c r="G72" s="5"/>
      <c r="H72" s="44">
        <v>0.04</v>
      </c>
      <c r="I72" s="46">
        <f>ROUND(H72*$I$65,2)</f>
        <v>129.69999999999999</v>
      </c>
    </row>
    <row r="73" spans="1:14" ht="15.75" customHeight="1" x14ac:dyDescent="0.3">
      <c r="A73" s="6" t="s">
        <v>118</v>
      </c>
      <c r="B73" s="6"/>
      <c r="C73" s="6"/>
      <c r="D73" s="6"/>
      <c r="E73" s="6"/>
      <c r="F73" s="6"/>
      <c r="G73" s="6"/>
      <c r="H73" s="47">
        <f>SUM(H68:H72)</f>
        <v>7.0400000000000004E-2</v>
      </c>
      <c r="I73" s="45">
        <f>SUM(I68:I72)</f>
        <v>228.27999999999997</v>
      </c>
    </row>
    <row r="74" spans="1:14" ht="15.75" customHeight="1" x14ac:dyDescent="0.3">
      <c r="A74" s="95" t="s">
        <v>119</v>
      </c>
      <c r="B74" s="95"/>
      <c r="C74" s="95"/>
      <c r="D74" s="95"/>
      <c r="E74" s="95"/>
      <c r="F74" s="95"/>
      <c r="G74" s="90" t="s">
        <v>78</v>
      </c>
      <c r="H74" s="90"/>
      <c r="I74" s="48">
        <f>I29</f>
        <v>1585.95</v>
      </c>
    </row>
    <row r="75" spans="1:14" ht="15.75" customHeight="1" x14ac:dyDescent="0.3">
      <c r="A75" s="95"/>
      <c r="B75" s="95"/>
      <c r="C75" s="95"/>
      <c r="D75" s="95"/>
      <c r="E75" s="95"/>
      <c r="F75" s="95"/>
      <c r="G75" s="90" t="s">
        <v>110</v>
      </c>
      <c r="H75" s="90"/>
      <c r="I75" s="48">
        <f>I62</f>
        <v>1656.66</v>
      </c>
    </row>
    <row r="76" spans="1:14" ht="15.75" customHeight="1" x14ac:dyDescent="0.3">
      <c r="A76" s="95"/>
      <c r="B76" s="95"/>
      <c r="C76" s="95"/>
      <c r="D76" s="95"/>
      <c r="E76" s="95"/>
      <c r="F76" s="95"/>
      <c r="G76" s="90" t="s">
        <v>120</v>
      </c>
      <c r="H76" s="90"/>
      <c r="I76" s="48">
        <f>I73</f>
        <v>228.27999999999997</v>
      </c>
      <c r="N76" s="56"/>
    </row>
    <row r="77" spans="1:14" ht="15.75" customHeight="1" x14ac:dyDescent="0.3">
      <c r="A77" s="95"/>
      <c r="B77" s="95"/>
      <c r="C77" s="95"/>
      <c r="D77" s="95"/>
      <c r="E77" s="95"/>
      <c r="F77" s="95"/>
      <c r="G77" s="91" t="s">
        <v>80</v>
      </c>
      <c r="H77" s="91"/>
      <c r="I77" s="49">
        <f>SUM(I74:I76)</f>
        <v>3470.8900000000003</v>
      </c>
    </row>
    <row r="78" spans="1:14" ht="15.75" customHeight="1" x14ac:dyDescent="0.3">
      <c r="A78" s="6" t="s">
        <v>121</v>
      </c>
      <c r="B78" s="6"/>
      <c r="C78" s="6"/>
      <c r="D78" s="6"/>
      <c r="E78" s="6"/>
      <c r="F78" s="6"/>
      <c r="G78" s="6"/>
      <c r="H78" s="6"/>
      <c r="I78" s="6"/>
    </row>
    <row r="79" spans="1:14" ht="15.75" customHeight="1" x14ac:dyDescent="0.3">
      <c r="A79" s="6" t="s">
        <v>122</v>
      </c>
      <c r="B79" s="6"/>
      <c r="C79" s="6"/>
      <c r="D79" s="6"/>
      <c r="E79" s="6"/>
      <c r="F79" s="6"/>
      <c r="G79" s="6"/>
      <c r="H79" s="35" t="s">
        <v>61</v>
      </c>
      <c r="I79" s="35" t="s">
        <v>62</v>
      </c>
    </row>
    <row r="80" spans="1:14" ht="15.75" customHeight="1" x14ac:dyDescent="0.3">
      <c r="A80" s="33" t="s">
        <v>35</v>
      </c>
      <c r="B80" s="5" t="s">
        <v>123</v>
      </c>
      <c r="C80" s="5"/>
      <c r="D80" s="5"/>
      <c r="E80" s="5"/>
      <c r="F80" s="5"/>
      <c r="G80" s="5"/>
      <c r="H80" s="44">
        <v>0</v>
      </c>
      <c r="I80" s="46">
        <f t="shared" ref="I80:I85" si="1">ROUND(H80*$I$77,2)</f>
        <v>0</v>
      </c>
    </row>
    <row r="81" spans="1:12" ht="15.75" customHeight="1" x14ac:dyDescent="0.3">
      <c r="A81" s="33" t="s">
        <v>37</v>
      </c>
      <c r="B81" s="5" t="s">
        <v>124</v>
      </c>
      <c r="C81" s="5"/>
      <c r="D81" s="5"/>
      <c r="E81" s="5"/>
      <c r="F81" s="5"/>
      <c r="G81" s="5"/>
      <c r="H81" s="44">
        <f>ROUND((2/30)/12,4)</f>
        <v>5.5999999999999999E-3</v>
      </c>
      <c r="I81" s="46">
        <f t="shared" si="1"/>
        <v>19.440000000000001</v>
      </c>
      <c r="L81" s="56"/>
    </row>
    <row r="82" spans="1:12" ht="15.75" customHeight="1" x14ac:dyDescent="0.3">
      <c r="A82" s="33" t="s">
        <v>40</v>
      </c>
      <c r="B82" s="5" t="s">
        <v>125</v>
      </c>
      <c r="C82" s="5"/>
      <c r="D82" s="5"/>
      <c r="E82" s="5"/>
      <c r="F82" s="5"/>
      <c r="G82" s="5"/>
      <c r="H82" s="44">
        <f>ROUND(((5/30)/12)*2%,4)</f>
        <v>2.9999999999999997E-4</v>
      </c>
      <c r="I82" s="46">
        <f t="shared" si="1"/>
        <v>1.04</v>
      </c>
      <c r="K82" s="56"/>
    </row>
    <row r="83" spans="1:12" ht="15.75" customHeight="1" x14ac:dyDescent="0.3">
      <c r="A83" s="33" t="s">
        <v>43</v>
      </c>
      <c r="B83" s="5" t="s">
        <v>126</v>
      </c>
      <c r="C83" s="5"/>
      <c r="D83" s="5"/>
      <c r="E83" s="5"/>
      <c r="F83" s="5"/>
      <c r="G83" s="5"/>
      <c r="H83" s="44">
        <f>ROUND(((15/30)/12)*8%,4)</f>
        <v>3.3E-3</v>
      </c>
      <c r="I83" s="46">
        <f t="shared" si="1"/>
        <v>11.45</v>
      </c>
    </row>
    <row r="84" spans="1:12" ht="15.75" customHeight="1" x14ac:dyDescent="0.3">
      <c r="A84" s="33" t="s">
        <v>67</v>
      </c>
      <c r="B84" s="5" t="s">
        <v>127</v>
      </c>
      <c r="C84" s="5"/>
      <c r="D84" s="5"/>
      <c r="E84" s="5"/>
      <c r="F84" s="5"/>
      <c r="G84" s="5"/>
      <c r="H84" s="44">
        <f>ROUND(((1+1/3)/12*4/12)*2%,4)</f>
        <v>6.9999999999999999E-4</v>
      </c>
      <c r="I84" s="46">
        <f t="shared" si="1"/>
        <v>2.4300000000000002</v>
      </c>
    </row>
    <row r="85" spans="1:12" ht="15.75" customHeight="1" x14ac:dyDescent="0.3">
      <c r="A85" s="33" t="s">
        <v>69</v>
      </c>
      <c r="B85" s="5" t="s">
        <v>128</v>
      </c>
      <c r="C85" s="5"/>
      <c r="D85" s="5"/>
      <c r="E85" s="5"/>
      <c r="F85" s="5"/>
      <c r="G85" s="5"/>
      <c r="H85" s="44">
        <v>0</v>
      </c>
      <c r="I85" s="46">
        <f t="shared" si="1"/>
        <v>0</v>
      </c>
    </row>
    <row r="86" spans="1:12" ht="15.75" customHeight="1" x14ac:dyDescent="0.3">
      <c r="A86" s="6" t="s">
        <v>129</v>
      </c>
      <c r="B86" s="6"/>
      <c r="C86" s="6"/>
      <c r="D86" s="6"/>
      <c r="E86" s="6"/>
      <c r="F86" s="6"/>
      <c r="G86" s="6"/>
      <c r="H86" s="47">
        <f>SUM(H80:H85)</f>
        <v>9.8999999999999991E-3</v>
      </c>
      <c r="I86" s="45">
        <f>SUM(I80:I85)</f>
        <v>34.36</v>
      </c>
    </row>
    <row r="87" spans="1:12" ht="15.75" customHeight="1" x14ac:dyDescent="0.3">
      <c r="A87" s="92"/>
      <c r="B87" s="92"/>
      <c r="C87" s="92"/>
      <c r="D87" s="92"/>
      <c r="E87" s="92"/>
      <c r="F87" s="92"/>
      <c r="G87" s="92"/>
      <c r="H87" s="92"/>
      <c r="I87" s="92"/>
    </row>
    <row r="88" spans="1:12" ht="15.75" customHeight="1" x14ac:dyDescent="0.3">
      <c r="A88" s="6" t="s">
        <v>130</v>
      </c>
      <c r="B88" s="6"/>
      <c r="C88" s="6"/>
      <c r="D88" s="6"/>
      <c r="E88" s="6"/>
      <c r="F88" s="6"/>
      <c r="G88" s="6"/>
      <c r="H88" s="35" t="s">
        <v>61</v>
      </c>
      <c r="I88" s="35" t="s">
        <v>62</v>
      </c>
    </row>
    <row r="89" spans="1:12" ht="15.75" customHeight="1" x14ac:dyDescent="0.3">
      <c r="A89" s="33" t="s">
        <v>35</v>
      </c>
      <c r="B89" s="5" t="s">
        <v>131</v>
      </c>
      <c r="C89" s="5"/>
      <c r="D89" s="5"/>
      <c r="E89" s="5"/>
      <c r="F89" s="5"/>
      <c r="G89" s="5"/>
      <c r="H89" s="44">
        <v>0</v>
      </c>
      <c r="I89" s="46">
        <f>I29*H89</f>
        <v>0</v>
      </c>
    </row>
    <row r="90" spans="1:12" ht="15.75" customHeight="1" x14ac:dyDescent="0.3">
      <c r="A90" s="6" t="s">
        <v>132</v>
      </c>
      <c r="B90" s="6"/>
      <c r="C90" s="6"/>
      <c r="D90" s="6"/>
      <c r="E90" s="6"/>
      <c r="F90" s="6"/>
      <c r="G90" s="6"/>
      <c r="H90" s="47">
        <f>H89</f>
        <v>0</v>
      </c>
      <c r="I90" s="45">
        <f>I89</f>
        <v>0</v>
      </c>
    </row>
    <row r="91" spans="1:12" ht="15.75" customHeight="1" x14ac:dyDescent="0.3">
      <c r="A91" s="92"/>
      <c r="B91" s="92"/>
      <c r="C91" s="92"/>
      <c r="D91" s="92"/>
      <c r="E91" s="92"/>
      <c r="F91" s="92"/>
      <c r="G91" s="92"/>
      <c r="H91" s="92"/>
      <c r="I91" s="92"/>
    </row>
    <row r="92" spans="1:12" ht="15.75" customHeight="1" x14ac:dyDescent="0.3">
      <c r="A92" s="6" t="s">
        <v>133</v>
      </c>
      <c r="B92" s="6"/>
      <c r="C92" s="6"/>
      <c r="D92" s="6"/>
      <c r="E92" s="6"/>
      <c r="F92" s="6"/>
      <c r="G92" s="6"/>
      <c r="H92" s="6"/>
      <c r="I92" s="6"/>
    </row>
    <row r="93" spans="1:12" ht="15.75" customHeight="1" x14ac:dyDescent="0.3">
      <c r="A93" s="6" t="s">
        <v>134</v>
      </c>
      <c r="B93" s="6"/>
      <c r="C93" s="6"/>
      <c r="D93" s="6"/>
      <c r="E93" s="6"/>
      <c r="F93" s="6"/>
      <c r="G93" s="6"/>
      <c r="H93" s="6"/>
      <c r="I93" s="35" t="s">
        <v>62</v>
      </c>
    </row>
    <row r="94" spans="1:12" ht="15.75" customHeight="1" x14ac:dyDescent="0.3">
      <c r="A94" s="33" t="s">
        <v>135</v>
      </c>
      <c r="B94" s="5" t="s">
        <v>136</v>
      </c>
      <c r="C94" s="5"/>
      <c r="D94" s="5"/>
      <c r="E94" s="5"/>
      <c r="F94" s="5"/>
      <c r="G94" s="5"/>
      <c r="H94" s="5"/>
      <c r="I94" s="46">
        <f>I86</f>
        <v>34.36</v>
      </c>
    </row>
    <row r="95" spans="1:12" ht="15.75" customHeight="1" x14ac:dyDescent="0.3">
      <c r="A95" s="33" t="s">
        <v>137</v>
      </c>
      <c r="B95" s="5" t="s">
        <v>138</v>
      </c>
      <c r="C95" s="5"/>
      <c r="D95" s="5"/>
      <c r="E95" s="5"/>
      <c r="F95" s="5"/>
      <c r="G95" s="5"/>
      <c r="H95" s="5"/>
      <c r="I95" s="46">
        <f>I90</f>
        <v>0</v>
      </c>
    </row>
    <row r="96" spans="1:12" ht="15.75" customHeight="1" x14ac:dyDescent="0.3">
      <c r="A96" s="6" t="s">
        <v>139</v>
      </c>
      <c r="B96" s="6"/>
      <c r="C96" s="6"/>
      <c r="D96" s="6"/>
      <c r="E96" s="6"/>
      <c r="F96" s="6"/>
      <c r="G96" s="6"/>
      <c r="H96" s="6"/>
      <c r="I96" s="45">
        <f>SUM(I94:I95)</f>
        <v>34.36</v>
      </c>
    </row>
    <row r="97" spans="1:9" ht="15.75" customHeight="1" x14ac:dyDescent="0.3">
      <c r="A97" s="92"/>
      <c r="B97" s="92"/>
      <c r="C97" s="92"/>
      <c r="D97" s="92"/>
      <c r="E97" s="92"/>
      <c r="F97" s="92"/>
      <c r="G97" s="92"/>
      <c r="H97" s="92"/>
      <c r="I97" s="92"/>
    </row>
    <row r="98" spans="1:9" ht="15.75" customHeight="1" x14ac:dyDescent="0.3">
      <c r="A98" s="6" t="s">
        <v>140</v>
      </c>
      <c r="B98" s="6"/>
      <c r="C98" s="6"/>
      <c r="D98" s="6"/>
      <c r="E98" s="6"/>
      <c r="F98" s="6"/>
      <c r="G98" s="6"/>
      <c r="H98" s="6"/>
      <c r="I98" s="6"/>
    </row>
    <row r="99" spans="1:9" ht="15.75" customHeight="1" x14ac:dyDescent="0.3">
      <c r="A99" s="35">
        <v>5</v>
      </c>
      <c r="B99" s="6" t="s">
        <v>141</v>
      </c>
      <c r="C99" s="6"/>
      <c r="D99" s="6"/>
      <c r="E99" s="6"/>
      <c r="F99" s="6"/>
      <c r="G99" s="6"/>
      <c r="H99" s="35"/>
      <c r="I99" s="35" t="s">
        <v>62</v>
      </c>
    </row>
    <row r="100" spans="1:9" ht="15.75" customHeight="1" x14ac:dyDescent="0.3">
      <c r="A100" s="57" t="s">
        <v>35</v>
      </c>
      <c r="B100" s="87" t="s">
        <v>142</v>
      </c>
      <c r="C100" s="87"/>
      <c r="D100" s="87"/>
      <c r="E100" s="87"/>
      <c r="F100" s="87"/>
      <c r="G100" s="87"/>
      <c r="H100" s="58" t="s">
        <v>96</v>
      </c>
      <c r="I100" s="59">
        <v>0</v>
      </c>
    </row>
    <row r="101" spans="1:9" ht="15.75" customHeight="1" x14ac:dyDescent="0.3">
      <c r="A101" s="57" t="s">
        <v>37</v>
      </c>
      <c r="B101" s="87" t="s">
        <v>143</v>
      </c>
      <c r="C101" s="87"/>
      <c r="D101" s="87"/>
      <c r="E101" s="87"/>
      <c r="F101" s="87"/>
      <c r="G101" s="87"/>
      <c r="H101" s="58" t="s">
        <v>96</v>
      </c>
      <c r="I101" s="59">
        <v>0</v>
      </c>
    </row>
    <row r="102" spans="1:9" ht="15.75" customHeight="1" x14ac:dyDescent="0.3">
      <c r="A102" s="57" t="s">
        <v>40</v>
      </c>
      <c r="B102" s="87" t="s">
        <v>144</v>
      </c>
      <c r="C102" s="87"/>
      <c r="D102" s="87"/>
      <c r="E102" s="87"/>
      <c r="F102" s="87"/>
      <c r="G102" s="87"/>
      <c r="H102" s="58" t="s">
        <v>96</v>
      </c>
      <c r="I102" s="59">
        <f>UNIFORMES!F72</f>
        <v>50.514444444444443</v>
      </c>
    </row>
    <row r="103" spans="1:9" ht="15.75" customHeight="1" x14ac:dyDescent="0.3">
      <c r="A103" s="57" t="s">
        <v>43</v>
      </c>
      <c r="B103" s="87" t="s">
        <v>145</v>
      </c>
      <c r="C103" s="87"/>
      <c r="D103" s="87"/>
      <c r="E103" s="87"/>
      <c r="F103" s="87"/>
      <c r="G103" s="87"/>
      <c r="H103" s="60" t="s">
        <v>96</v>
      </c>
      <c r="I103" s="59">
        <v>0</v>
      </c>
    </row>
    <row r="104" spans="1:9" ht="15.75" customHeight="1" x14ac:dyDescent="0.3">
      <c r="A104" s="6" t="s">
        <v>146</v>
      </c>
      <c r="B104" s="6"/>
      <c r="C104" s="6"/>
      <c r="D104" s="6"/>
      <c r="E104" s="6"/>
      <c r="F104" s="6"/>
      <c r="G104" s="6"/>
      <c r="H104" s="47" t="s">
        <v>96</v>
      </c>
      <c r="I104" s="45">
        <f>SUM(I100:I103)</f>
        <v>50.514444444444443</v>
      </c>
    </row>
    <row r="105" spans="1:9" ht="15.75" customHeight="1" x14ac:dyDescent="0.3">
      <c r="A105" s="95" t="s">
        <v>147</v>
      </c>
      <c r="B105" s="95"/>
      <c r="C105" s="95"/>
      <c r="D105" s="95"/>
      <c r="E105" s="95"/>
      <c r="F105" s="95"/>
      <c r="G105" s="90" t="s">
        <v>78</v>
      </c>
      <c r="H105" s="90"/>
      <c r="I105" s="48">
        <f>I29</f>
        <v>1585.95</v>
      </c>
    </row>
    <row r="106" spans="1:9" ht="15.75" customHeight="1" x14ac:dyDescent="0.3">
      <c r="A106" s="95"/>
      <c r="B106" s="95"/>
      <c r="C106" s="95"/>
      <c r="D106" s="95"/>
      <c r="E106" s="95"/>
      <c r="F106" s="95"/>
      <c r="G106" s="90" t="s">
        <v>110</v>
      </c>
      <c r="H106" s="90"/>
      <c r="I106" s="48">
        <f>I62</f>
        <v>1656.66</v>
      </c>
    </row>
    <row r="107" spans="1:9" ht="15.75" customHeight="1" x14ac:dyDescent="0.3">
      <c r="A107" s="95"/>
      <c r="B107" s="95"/>
      <c r="C107" s="95"/>
      <c r="D107" s="95"/>
      <c r="E107" s="95"/>
      <c r="F107" s="95"/>
      <c r="G107" s="90" t="s">
        <v>120</v>
      </c>
      <c r="H107" s="90"/>
      <c r="I107" s="48">
        <f>I73</f>
        <v>228.27999999999997</v>
      </c>
    </row>
    <row r="108" spans="1:9" ht="15.75" customHeight="1" x14ac:dyDescent="0.3">
      <c r="A108" s="95"/>
      <c r="B108" s="95"/>
      <c r="C108" s="95"/>
      <c r="D108" s="95"/>
      <c r="E108" s="95"/>
      <c r="F108" s="95"/>
      <c r="G108" s="90" t="s">
        <v>148</v>
      </c>
      <c r="H108" s="90"/>
      <c r="I108" s="48">
        <f>I96</f>
        <v>34.36</v>
      </c>
    </row>
    <row r="109" spans="1:9" ht="15.75" customHeight="1" x14ac:dyDescent="0.3">
      <c r="A109" s="95"/>
      <c r="B109" s="95"/>
      <c r="C109" s="95"/>
      <c r="D109" s="95"/>
      <c r="E109" s="95"/>
      <c r="F109" s="95"/>
      <c r="G109" s="90" t="s">
        <v>149</v>
      </c>
      <c r="H109" s="90"/>
      <c r="I109" s="48">
        <f>I104</f>
        <v>50.514444444444443</v>
      </c>
    </row>
    <row r="110" spans="1:9" ht="15.75" customHeight="1" x14ac:dyDescent="0.3">
      <c r="A110" s="95"/>
      <c r="B110" s="95"/>
      <c r="C110" s="95"/>
      <c r="D110" s="95"/>
      <c r="E110" s="95"/>
      <c r="F110" s="95"/>
      <c r="G110" s="91" t="s">
        <v>80</v>
      </c>
      <c r="H110" s="91"/>
      <c r="I110" s="49">
        <f>SUM(I105:I109)</f>
        <v>3555.764444444445</v>
      </c>
    </row>
    <row r="111" spans="1:9" ht="15.75" customHeight="1" x14ac:dyDescent="0.3">
      <c r="A111" s="6" t="s">
        <v>150</v>
      </c>
      <c r="B111" s="6"/>
      <c r="C111" s="6"/>
      <c r="D111" s="6"/>
      <c r="E111" s="6"/>
      <c r="F111" s="6"/>
      <c r="G111" s="6"/>
      <c r="H111" s="6"/>
      <c r="I111" s="6"/>
    </row>
    <row r="112" spans="1:9" ht="15.75" customHeight="1" x14ac:dyDescent="0.3">
      <c r="A112" s="35">
        <v>6</v>
      </c>
      <c r="B112" s="6" t="s">
        <v>151</v>
      </c>
      <c r="C112" s="6"/>
      <c r="D112" s="6"/>
      <c r="E112" s="6"/>
      <c r="F112" s="6"/>
      <c r="G112" s="6"/>
      <c r="H112" s="35" t="s">
        <v>61</v>
      </c>
      <c r="I112" s="35" t="s">
        <v>62</v>
      </c>
    </row>
    <row r="113" spans="1:9" ht="15.75" customHeight="1" x14ac:dyDescent="0.3">
      <c r="A113" s="33" t="s">
        <v>35</v>
      </c>
      <c r="B113" s="5" t="s">
        <v>152</v>
      </c>
      <c r="C113" s="5"/>
      <c r="D113" s="5"/>
      <c r="E113" s="5"/>
      <c r="F113" s="5"/>
      <c r="G113" s="5"/>
      <c r="H113" s="61">
        <v>0.05</v>
      </c>
      <c r="I113" s="46">
        <f>ROUND(H113*I110,2)</f>
        <v>177.79</v>
      </c>
    </row>
    <row r="114" spans="1:9" ht="15.75" customHeight="1" x14ac:dyDescent="0.3">
      <c r="A114" s="33" t="s">
        <v>37</v>
      </c>
      <c r="B114" s="5" t="s">
        <v>153</v>
      </c>
      <c r="C114" s="5"/>
      <c r="D114" s="5"/>
      <c r="E114" s="5"/>
      <c r="F114" s="5"/>
      <c r="G114" s="5"/>
      <c r="H114" s="61">
        <v>0.1</v>
      </c>
      <c r="I114" s="46">
        <f>ROUND(H114*(I110+I113),2)</f>
        <v>373.36</v>
      </c>
    </row>
    <row r="115" spans="1:9" ht="15.75" customHeight="1" x14ac:dyDescent="0.3">
      <c r="A115" s="33" t="s">
        <v>40</v>
      </c>
      <c r="B115" s="96" t="s">
        <v>154</v>
      </c>
      <c r="C115" s="96"/>
      <c r="D115" s="96"/>
      <c r="E115" s="96"/>
      <c r="F115" s="96"/>
      <c r="G115" s="96"/>
      <c r="H115" s="44"/>
      <c r="I115" s="62"/>
    </row>
    <row r="116" spans="1:9" ht="15.75" customHeight="1" x14ac:dyDescent="0.3">
      <c r="A116" s="33" t="s">
        <v>155</v>
      </c>
      <c r="B116" s="5" t="s">
        <v>156</v>
      </c>
      <c r="C116" s="5"/>
      <c r="D116" s="5"/>
      <c r="E116" s="5"/>
      <c r="F116" s="5"/>
      <c r="G116" s="5"/>
      <c r="H116" s="61">
        <v>1.6500000000000001E-2</v>
      </c>
      <c r="I116" s="46">
        <f>ROUND($I$126*H116,2)</f>
        <v>79.03</v>
      </c>
    </row>
    <row r="117" spans="1:9" ht="15.75" customHeight="1" x14ac:dyDescent="0.3">
      <c r="A117" s="33" t="s">
        <v>157</v>
      </c>
      <c r="B117" s="5" t="s">
        <v>158</v>
      </c>
      <c r="C117" s="5"/>
      <c r="D117" s="5"/>
      <c r="E117" s="5"/>
      <c r="F117" s="5"/>
      <c r="G117" s="5"/>
      <c r="H117" s="61">
        <v>7.5999999999999998E-2</v>
      </c>
      <c r="I117" s="46">
        <f>ROUND($I$126*H117,2)</f>
        <v>363.99</v>
      </c>
    </row>
    <row r="118" spans="1:9" ht="15.75" customHeight="1" x14ac:dyDescent="0.3">
      <c r="A118" s="33" t="s">
        <v>159</v>
      </c>
      <c r="B118" s="5" t="s">
        <v>160</v>
      </c>
      <c r="C118" s="5"/>
      <c r="D118" s="5"/>
      <c r="E118" s="5"/>
      <c r="F118" s="5"/>
      <c r="G118" s="5"/>
      <c r="H118" s="61">
        <v>0.05</v>
      </c>
      <c r="I118" s="46">
        <f>ROUND($I$126*H118,2)</f>
        <v>239.47</v>
      </c>
    </row>
    <row r="119" spans="1:9" ht="15.75" customHeight="1" x14ac:dyDescent="0.3">
      <c r="A119" s="6" t="s">
        <v>161</v>
      </c>
      <c r="B119" s="6"/>
      <c r="C119" s="6"/>
      <c r="D119" s="6"/>
      <c r="E119" s="6"/>
      <c r="F119" s="6"/>
      <c r="G119" s="6"/>
      <c r="H119" s="63">
        <f>SUM(H113:H118)</f>
        <v>0.29250000000000004</v>
      </c>
      <c r="I119" s="45">
        <f>SUM(I113:I118)</f>
        <v>1233.6399999999999</v>
      </c>
    </row>
    <row r="120" spans="1:9" ht="15.75" customHeight="1" x14ac:dyDescent="0.3">
      <c r="A120" s="64"/>
      <c r="B120" s="97"/>
      <c r="C120" s="97"/>
      <c r="D120" s="97"/>
      <c r="E120" s="97"/>
      <c r="F120" s="97"/>
      <c r="G120" s="97"/>
      <c r="H120" s="97"/>
      <c r="I120" s="97"/>
    </row>
    <row r="121" spans="1:9" ht="15.75" customHeight="1" x14ac:dyDescent="0.3">
      <c r="A121" s="65" t="s">
        <v>162</v>
      </c>
      <c r="B121" s="98" t="s">
        <v>163</v>
      </c>
      <c r="C121" s="98"/>
      <c r="D121" s="98"/>
      <c r="E121" s="98"/>
      <c r="F121" s="98"/>
      <c r="G121" s="98"/>
      <c r="H121" s="67">
        <f>SUM(H116+H117+H118)</f>
        <v>0.14250000000000002</v>
      </c>
      <c r="I121" s="68"/>
    </row>
    <row r="122" spans="1:9" ht="15.75" customHeight="1" x14ac:dyDescent="0.3">
      <c r="A122" s="65"/>
      <c r="B122" s="98">
        <v>100</v>
      </c>
      <c r="C122" s="98"/>
      <c r="D122" s="98"/>
      <c r="E122" s="98"/>
      <c r="F122" s="98"/>
      <c r="G122" s="98"/>
      <c r="H122" s="67"/>
      <c r="I122" s="68"/>
    </row>
    <row r="123" spans="1:9" ht="15.75" customHeight="1" x14ac:dyDescent="0.3">
      <c r="A123" s="69"/>
      <c r="B123" s="66"/>
      <c r="C123" s="66"/>
      <c r="D123" s="66"/>
      <c r="E123" s="66"/>
      <c r="F123" s="66"/>
      <c r="G123" s="66"/>
      <c r="H123" s="67"/>
      <c r="I123" s="68"/>
    </row>
    <row r="124" spans="1:9" ht="15.75" customHeight="1" x14ac:dyDescent="0.3">
      <c r="A124" s="65" t="s">
        <v>164</v>
      </c>
      <c r="B124" s="98" t="s">
        <v>165</v>
      </c>
      <c r="C124" s="98"/>
      <c r="D124" s="98"/>
      <c r="E124" s="98"/>
      <c r="F124" s="98"/>
      <c r="G124" s="98"/>
      <c r="H124" s="67"/>
      <c r="I124" s="68">
        <f>I110+I113+I114</f>
        <v>4106.9144444444446</v>
      </c>
    </row>
    <row r="125" spans="1:9" ht="15.75" customHeight="1" x14ac:dyDescent="0.3">
      <c r="A125" s="65"/>
      <c r="B125" s="66"/>
      <c r="C125" s="66"/>
      <c r="D125" s="66"/>
      <c r="E125" s="66"/>
      <c r="F125" s="66"/>
      <c r="G125" s="66"/>
      <c r="H125" s="67"/>
      <c r="I125" s="68"/>
    </row>
    <row r="126" spans="1:9" ht="15.75" customHeight="1" x14ac:dyDescent="0.3">
      <c r="A126" s="65" t="s">
        <v>166</v>
      </c>
      <c r="B126" s="98" t="s">
        <v>167</v>
      </c>
      <c r="C126" s="98"/>
      <c r="D126" s="98"/>
      <c r="E126" s="98"/>
      <c r="F126" s="98"/>
      <c r="G126" s="98"/>
      <c r="H126" s="67"/>
      <c r="I126" s="68">
        <f>ROUND(I124/(1-H121),2)</f>
        <v>4789.3999999999996</v>
      </c>
    </row>
    <row r="127" spans="1:9" ht="15.75" customHeight="1" x14ac:dyDescent="0.3">
      <c r="A127" s="65"/>
      <c r="B127" s="66"/>
      <c r="C127" s="66"/>
      <c r="D127" s="66"/>
      <c r="E127" s="66"/>
      <c r="F127" s="66"/>
      <c r="G127" s="66"/>
      <c r="H127" s="67"/>
      <c r="I127" s="68"/>
    </row>
    <row r="128" spans="1:9" ht="15.75" customHeight="1" x14ac:dyDescent="0.3">
      <c r="A128" s="65"/>
      <c r="B128" s="98" t="s">
        <v>168</v>
      </c>
      <c r="C128" s="98"/>
      <c r="D128" s="98"/>
      <c r="E128" s="98"/>
      <c r="F128" s="98"/>
      <c r="G128" s="98"/>
      <c r="H128" s="67"/>
      <c r="I128" s="68">
        <f>I126-I124</f>
        <v>682.48555555555504</v>
      </c>
    </row>
    <row r="129" spans="1:9" ht="15.75" customHeight="1" x14ac:dyDescent="0.3">
      <c r="A129" s="64"/>
      <c r="B129" s="70"/>
      <c r="C129" s="70"/>
      <c r="D129" s="70"/>
      <c r="E129" s="70"/>
      <c r="F129" s="70"/>
      <c r="G129" s="70"/>
      <c r="H129" s="70"/>
      <c r="I129" s="71"/>
    </row>
    <row r="130" spans="1:9" ht="15.75" customHeight="1" x14ac:dyDescent="0.3">
      <c r="A130" s="6" t="s">
        <v>169</v>
      </c>
      <c r="B130" s="6"/>
      <c r="C130" s="6"/>
      <c r="D130" s="6"/>
      <c r="E130" s="6"/>
      <c r="F130" s="6"/>
      <c r="G130" s="6"/>
      <c r="H130" s="6"/>
      <c r="I130" s="6"/>
    </row>
    <row r="131" spans="1:9" ht="15.75" customHeight="1" x14ac:dyDescent="0.3">
      <c r="A131" s="6" t="s">
        <v>170</v>
      </c>
      <c r="B131" s="6"/>
      <c r="C131" s="6"/>
      <c r="D131" s="6"/>
      <c r="E131" s="6"/>
      <c r="F131" s="6"/>
      <c r="G131" s="6"/>
      <c r="H131" s="6"/>
      <c r="I131" s="35" t="s">
        <v>62</v>
      </c>
    </row>
    <row r="132" spans="1:9" ht="15.75" customHeight="1" x14ac:dyDescent="0.3">
      <c r="A132" s="34" t="s">
        <v>35</v>
      </c>
      <c r="B132" s="5" t="str">
        <f>A21</f>
        <v>MÓDULO 1 - COMPOSIÇÃO DA REMUNERAÇÃO</v>
      </c>
      <c r="C132" s="5"/>
      <c r="D132" s="5"/>
      <c r="E132" s="5"/>
      <c r="F132" s="5"/>
      <c r="G132" s="5"/>
      <c r="H132" s="5"/>
      <c r="I132" s="72">
        <f>I29</f>
        <v>1585.95</v>
      </c>
    </row>
    <row r="133" spans="1:9" ht="15.75" customHeight="1" x14ac:dyDescent="0.3">
      <c r="A133" s="34" t="s">
        <v>37</v>
      </c>
      <c r="B133" s="5" t="str">
        <f>A31</f>
        <v>MÓDULO 2 – ENCARGOS E BENEFÍCIOS ANUAIS, MENSAIS E DIÁRIOS</v>
      </c>
      <c r="C133" s="5"/>
      <c r="D133" s="5"/>
      <c r="E133" s="5"/>
      <c r="F133" s="5"/>
      <c r="G133" s="5"/>
      <c r="H133" s="5"/>
      <c r="I133" s="72">
        <f>I62</f>
        <v>1656.66</v>
      </c>
    </row>
    <row r="134" spans="1:9" ht="15.75" customHeight="1" x14ac:dyDescent="0.3">
      <c r="A134" s="34" t="s">
        <v>40</v>
      </c>
      <c r="B134" s="5" t="str">
        <f>A66</f>
        <v>MÓDULO 3 – PROVISÃO PARA RESCISÃO</v>
      </c>
      <c r="C134" s="5"/>
      <c r="D134" s="5"/>
      <c r="E134" s="5"/>
      <c r="F134" s="5"/>
      <c r="G134" s="5"/>
      <c r="H134" s="5"/>
      <c r="I134" s="72">
        <f>I73</f>
        <v>228.27999999999997</v>
      </c>
    </row>
    <row r="135" spans="1:9" ht="15.75" customHeight="1" x14ac:dyDescent="0.3">
      <c r="A135" s="34" t="s">
        <v>43</v>
      </c>
      <c r="B135" s="5" t="str">
        <f>A78</f>
        <v>MÓDULO 4 – CUSTO DE REPOSIÇÃO DO PROFISSIONAL AUSENTE</v>
      </c>
      <c r="C135" s="5"/>
      <c r="D135" s="5"/>
      <c r="E135" s="5"/>
      <c r="F135" s="5"/>
      <c r="G135" s="5"/>
      <c r="H135" s="5"/>
      <c r="I135" s="72">
        <f>I96</f>
        <v>34.36</v>
      </c>
    </row>
    <row r="136" spans="1:9" ht="15.75" customHeight="1" x14ac:dyDescent="0.3">
      <c r="A136" s="34" t="s">
        <v>67</v>
      </c>
      <c r="B136" s="5" t="str">
        <f>A98</f>
        <v>MÓDULO 5 – INSUMOS DIVERSOS</v>
      </c>
      <c r="C136" s="5"/>
      <c r="D136" s="5"/>
      <c r="E136" s="5"/>
      <c r="F136" s="5"/>
      <c r="G136" s="5"/>
      <c r="H136" s="5"/>
      <c r="I136" s="72">
        <f>I104</f>
        <v>50.514444444444443</v>
      </c>
    </row>
    <row r="137" spans="1:9" ht="15.75" customHeight="1" x14ac:dyDescent="0.3">
      <c r="A137" s="6" t="s">
        <v>171</v>
      </c>
      <c r="B137" s="6"/>
      <c r="C137" s="6"/>
      <c r="D137" s="6"/>
      <c r="E137" s="6"/>
      <c r="F137" s="6"/>
      <c r="G137" s="6"/>
      <c r="H137" s="6"/>
      <c r="I137" s="45">
        <f>SUM(I132:I136)</f>
        <v>3555.764444444445</v>
      </c>
    </row>
    <row r="138" spans="1:9" ht="15.75" customHeight="1" x14ac:dyDescent="0.3">
      <c r="A138" s="34" t="s">
        <v>69</v>
      </c>
      <c r="B138" s="5" t="str">
        <f>A111</f>
        <v>MÓDULO 6 – CUSTOS INDIRETOS, TRIBUTOS E LUCRO</v>
      </c>
      <c r="C138" s="5"/>
      <c r="D138" s="5"/>
      <c r="E138" s="5"/>
      <c r="F138" s="5"/>
      <c r="G138" s="5"/>
      <c r="H138" s="5"/>
      <c r="I138" s="72">
        <f>I119</f>
        <v>1233.6399999999999</v>
      </c>
    </row>
    <row r="139" spans="1:9" ht="15.75" customHeight="1" x14ac:dyDescent="0.3">
      <c r="A139" s="6" t="s">
        <v>172</v>
      </c>
      <c r="B139" s="6"/>
      <c r="C139" s="6"/>
      <c r="D139" s="6"/>
      <c r="E139" s="6"/>
      <c r="F139" s="6"/>
      <c r="G139" s="6"/>
      <c r="H139" s="6"/>
      <c r="I139" s="45">
        <f>SUM(I137:I138)</f>
        <v>4789.4044444444444</v>
      </c>
    </row>
    <row r="140" spans="1:9" ht="15.75" customHeight="1" x14ac:dyDescent="0.3"/>
    <row r="141" spans="1:9" ht="15.75" customHeight="1" x14ac:dyDescent="0.3"/>
    <row r="142" spans="1:9" ht="15.75" customHeight="1" x14ac:dyDescent="0.3"/>
    <row r="143" spans="1:9" ht="15.75" customHeight="1" x14ac:dyDescent="0.3"/>
    <row r="144" spans="1:9"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sheetData>
  <mergeCells count="144">
    <mergeCell ref="B135:H135"/>
    <mergeCell ref="B136:H136"/>
    <mergeCell ref="A137:H137"/>
    <mergeCell ref="B138:H138"/>
    <mergeCell ref="A139:H139"/>
    <mergeCell ref="B122:G122"/>
    <mergeCell ref="B124:G124"/>
    <mergeCell ref="B126:G126"/>
    <mergeCell ref="B128:G128"/>
    <mergeCell ref="A130:I130"/>
    <mergeCell ref="A131:H131"/>
    <mergeCell ref="B132:H132"/>
    <mergeCell ref="B133:H133"/>
    <mergeCell ref="B134:H134"/>
    <mergeCell ref="B113:G113"/>
    <mergeCell ref="B114:G114"/>
    <mergeCell ref="B115:G115"/>
    <mergeCell ref="B116:G116"/>
    <mergeCell ref="B117:G117"/>
    <mergeCell ref="B118:G118"/>
    <mergeCell ref="A119:G119"/>
    <mergeCell ref="B120:I120"/>
    <mergeCell ref="B121:G121"/>
    <mergeCell ref="A105:F110"/>
    <mergeCell ref="G105:H105"/>
    <mergeCell ref="G106:H106"/>
    <mergeCell ref="G107:H107"/>
    <mergeCell ref="G108:H108"/>
    <mergeCell ref="G109:H109"/>
    <mergeCell ref="G110:H110"/>
    <mergeCell ref="A111:I111"/>
    <mergeCell ref="B112:G112"/>
    <mergeCell ref="A96:H96"/>
    <mergeCell ref="A97:I97"/>
    <mergeCell ref="A98:I98"/>
    <mergeCell ref="B99:G99"/>
    <mergeCell ref="B100:G100"/>
    <mergeCell ref="B101:G101"/>
    <mergeCell ref="B102:G102"/>
    <mergeCell ref="B103:G103"/>
    <mergeCell ref="A104:G104"/>
    <mergeCell ref="A87:I87"/>
    <mergeCell ref="A88:G88"/>
    <mergeCell ref="B89:G89"/>
    <mergeCell ref="A90:G90"/>
    <mergeCell ref="A91:I91"/>
    <mergeCell ref="A92:I92"/>
    <mergeCell ref="A93:H93"/>
    <mergeCell ref="B94:H94"/>
    <mergeCell ref="B95:H95"/>
    <mergeCell ref="A78:I78"/>
    <mergeCell ref="A79:G79"/>
    <mergeCell ref="B80:G80"/>
    <mergeCell ref="B81:G81"/>
    <mergeCell ref="B82:G82"/>
    <mergeCell ref="B83:G83"/>
    <mergeCell ref="B84:G84"/>
    <mergeCell ref="B85:G85"/>
    <mergeCell ref="A86:G86"/>
    <mergeCell ref="A66:I66"/>
    <mergeCell ref="B67:G67"/>
    <mergeCell ref="B68:G68"/>
    <mergeCell ref="B69:G69"/>
    <mergeCell ref="B70:G70"/>
    <mergeCell ref="B71:G71"/>
    <mergeCell ref="B72:G72"/>
    <mergeCell ref="A73:G73"/>
    <mergeCell ref="A74:F77"/>
    <mergeCell ref="G74:H74"/>
    <mergeCell ref="G75:H75"/>
    <mergeCell ref="G76:H76"/>
    <mergeCell ref="G77:H77"/>
    <mergeCell ref="A58:H58"/>
    <mergeCell ref="B59:H59"/>
    <mergeCell ref="B60:H60"/>
    <mergeCell ref="B61:H61"/>
    <mergeCell ref="A62:H62"/>
    <mergeCell ref="A63:F65"/>
    <mergeCell ref="G63:H63"/>
    <mergeCell ref="G64:H64"/>
    <mergeCell ref="G65:H65"/>
    <mergeCell ref="A49:I49"/>
    <mergeCell ref="A50:G50"/>
    <mergeCell ref="B51:G51"/>
    <mergeCell ref="B52:G52"/>
    <mergeCell ref="B53:G53"/>
    <mergeCell ref="B54:G54"/>
    <mergeCell ref="A55:H55"/>
    <mergeCell ref="A56:I56"/>
    <mergeCell ref="A57:I57"/>
    <mergeCell ref="B40:G40"/>
    <mergeCell ref="B41:G41"/>
    <mergeCell ref="B42:G42"/>
    <mergeCell ref="B43:G43"/>
    <mergeCell ref="B44:G44"/>
    <mergeCell ref="B45:G45"/>
    <mergeCell ref="B46:G46"/>
    <mergeCell ref="B47:G47"/>
    <mergeCell ref="A48:G48"/>
    <mergeCell ref="A32:G32"/>
    <mergeCell ref="B33:G33"/>
    <mergeCell ref="B34:G34"/>
    <mergeCell ref="A35:G35"/>
    <mergeCell ref="A36:F38"/>
    <mergeCell ref="G36:H36"/>
    <mergeCell ref="G37:H37"/>
    <mergeCell ref="G38:H38"/>
    <mergeCell ref="A39:G39"/>
    <mergeCell ref="B23:G23"/>
    <mergeCell ref="B24:G24"/>
    <mergeCell ref="B25:G25"/>
    <mergeCell ref="B26:G26"/>
    <mergeCell ref="B27:G27"/>
    <mergeCell ref="B28:G28"/>
    <mergeCell ref="A29:H29"/>
    <mergeCell ref="A30:I30"/>
    <mergeCell ref="A31:I31"/>
    <mergeCell ref="A14:I14"/>
    <mergeCell ref="B15:H15"/>
    <mergeCell ref="B16:H16"/>
    <mergeCell ref="B17:H17"/>
    <mergeCell ref="B18:H18"/>
    <mergeCell ref="B19:H19"/>
    <mergeCell ref="A20:I20"/>
    <mergeCell ref="A21:I21"/>
    <mergeCell ref="B22:G22"/>
    <mergeCell ref="B9:H9"/>
    <mergeCell ref="A10:I10"/>
    <mergeCell ref="A11:I11"/>
    <mergeCell ref="A12:B12"/>
    <mergeCell ref="C12:D12"/>
    <mergeCell ref="E12:I12"/>
    <mergeCell ref="A13:B13"/>
    <mergeCell ref="C13:D13"/>
    <mergeCell ref="E13:I13"/>
    <mergeCell ref="A1:I1"/>
    <mergeCell ref="A2:I2"/>
    <mergeCell ref="A3:G3"/>
    <mergeCell ref="H3:I3"/>
    <mergeCell ref="A4:I4"/>
    <mergeCell ref="A5:I5"/>
    <mergeCell ref="B6:H6"/>
    <mergeCell ref="B7:H7"/>
    <mergeCell ref="B8:H8"/>
  </mergeCells>
  <pageMargins left="0.31527777777777799" right="0.31527777777777799" top="0.31527777777777799" bottom="0.31527777777777799" header="0.511811023622047" footer="0.511811023622047"/>
  <pageSetup paperSize="9" scale="73" fitToHeight="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997"/>
  <sheetViews>
    <sheetView topLeftCell="A22" zoomScale="80" zoomScaleNormal="80" workbookViewId="0">
      <selection activeCell="I53" sqref="I53"/>
    </sheetView>
  </sheetViews>
  <sheetFormatPr defaultColWidth="8.6640625" defaultRowHeight="14.25" customHeight="1" x14ac:dyDescent="0.3"/>
  <cols>
    <col min="1" max="1" width="7.44140625" customWidth="1"/>
    <col min="2" max="2" width="12.44140625" customWidth="1"/>
    <col min="3" max="3" width="15" customWidth="1"/>
    <col min="4" max="4" width="15.33203125" customWidth="1"/>
    <col min="5" max="5" width="13.44140625" customWidth="1"/>
    <col min="6" max="6" width="13.5546875" customWidth="1"/>
    <col min="7" max="7" width="11.88671875" customWidth="1"/>
    <col min="8" max="8" width="12.88671875" customWidth="1"/>
    <col min="9" max="9" width="43.88671875" customWidth="1"/>
    <col min="10" max="10" width="7.109375" customWidth="1"/>
    <col min="11" max="11" width="10.5546875" customWidth="1"/>
    <col min="12" max="12" width="12.88671875" customWidth="1"/>
    <col min="13" max="13" width="7.109375" customWidth="1"/>
    <col min="14" max="14" width="10.5546875" customWidth="1"/>
    <col min="15" max="1025" width="14.44140625" customWidth="1"/>
  </cols>
  <sheetData>
    <row r="1" spans="1:10" ht="14.4" x14ac:dyDescent="0.3">
      <c r="A1" s="8" t="s">
        <v>180</v>
      </c>
      <c r="B1" s="8"/>
      <c r="C1" s="8"/>
      <c r="D1" s="8"/>
      <c r="E1" s="8"/>
      <c r="F1" s="8"/>
      <c r="G1" s="8"/>
      <c r="H1" s="8"/>
      <c r="I1" s="8"/>
    </row>
    <row r="2" spans="1:10" ht="14.4" x14ac:dyDescent="0.3">
      <c r="A2" s="8"/>
      <c r="B2" s="8"/>
      <c r="C2" s="8"/>
      <c r="D2" s="8"/>
      <c r="E2" s="8"/>
      <c r="F2" s="8"/>
      <c r="G2" s="8"/>
      <c r="H2" s="8"/>
      <c r="I2" s="8"/>
    </row>
    <row r="3" spans="1:10" ht="14.4" x14ac:dyDescent="0.3">
      <c r="A3" s="8" t="s">
        <v>32</v>
      </c>
      <c r="B3" s="8"/>
      <c r="C3" s="8"/>
      <c r="D3" s="8"/>
      <c r="E3" s="8"/>
      <c r="F3" s="8"/>
      <c r="G3" s="8"/>
      <c r="H3" s="7" t="s">
        <v>33</v>
      </c>
      <c r="I3" s="7"/>
    </row>
    <row r="4" spans="1:10" ht="14.4" x14ac:dyDescent="0.3">
      <c r="A4" s="8"/>
      <c r="B4" s="8"/>
      <c r="C4" s="8"/>
      <c r="D4" s="8"/>
      <c r="E4" s="8"/>
      <c r="F4" s="8"/>
      <c r="G4" s="8"/>
      <c r="H4" s="8"/>
      <c r="I4" s="8"/>
    </row>
    <row r="5" spans="1:10" ht="14.4" x14ac:dyDescent="0.3">
      <c r="A5" s="6" t="s">
        <v>34</v>
      </c>
      <c r="B5" s="6"/>
      <c r="C5" s="6"/>
      <c r="D5" s="6"/>
      <c r="E5" s="6"/>
      <c r="F5" s="6"/>
      <c r="G5" s="6"/>
      <c r="H5" s="6"/>
      <c r="I5" s="6"/>
    </row>
    <row r="6" spans="1:10" ht="14.4" x14ac:dyDescent="0.3">
      <c r="A6" s="34" t="s">
        <v>35</v>
      </c>
      <c r="B6" s="5" t="s">
        <v>36</v>
      </c>
      <c r="C6" s="5"/>
      <c r="D6" s="5"/>
      <c r="E6" s="5"/>
      <c r="F6" s="5"/>
      <c r="G6" s="5"/>
      <c r="H6" s="5"/>
      <c r="I6" s="36"/>
    </row>
    <row r="7" spans="1:10" ht="14.4" x14ac:dyDescent="0.3">
      <c r="A7" s="34" t="s">
        <v>37</v>
      </c>
      <c r="B7" s="5" t="s">
        <v>38</v>
      </c>
      <c r="C7" s="5"/>
      <c r="D7" s="5"/>
      <c r="E7" s="5"/>
      <c r="F7" s="5"/>
      <c r="G7" s="5"/>
      <c r="H7" s="5"/>
      <c r="I7" s="34" t="s">
        <v>39</v>
      </c>
    </row>
    <row r="8" spans="1:10" ht="14.4" x14ac:dyDescent="0.3">
      <c r="A8" s="34" t="s">
        <v>40</v>
      </c>
      <c r="B8" s="5" t="s">
        <v>41</v>
      </c>
      <c r="C8" s="5"/>
      <c r="D8" s="5"/>
      <c r="E8" s="5"/>
      <c r="F8" s="5"/>
      <c r="G8" s="5"/>
      <c r="H8" s="5"/>
      <c r="I8" s="34" t="s">
        <v>42</v>
      </c>
    </row>
    <row r="9" spans="1:10" ht="14.4" x14ac:dyDescent="0.3">
      <c r="A9" s="34" t="s">
        <v>43</v>
      </c>
      <c r="B9" s="5" t="s">
        <v>44</v>
      </c>
      <c r="C9" s="5"/>
      <c r="D9" s="5"/>
      <c r="E9" s="5"/>
      <c r="F9" s="5"/>
      <c r="G9" s="5"/>
      <c r="H9" s="5"/>
      <c r="I9" s="34">
        <v>9</v>
      </c>
    </row>
    <row r="10" spans="1:10" ht="14.4" x14ac:dyDescent="0.3">
      <c r="A10" s="4"/>
      <c r="B10" s="4"/>
      <c r="C10" s="4"/>
      <c r="D10" s="4"/>
      <c r="E10" s="4"/>
      <c r="F10" s="4"/>
      <c r="G10" s="4"/>
      <c r="H10" s="4"/>
      <c r="I10" s="4"/>
    </row>
    <row r="11" spans="1:10" ht="14.4" x14ac:dyDescent="0.3">
      <c r="A11" s="6" t="s">
        <v>45</v>
      </c>
      <c r="B11" s="6"/>
      <c r="C11" s="6"/>
      <c r="D11" s="6"/>
      <c r="E11" s="6"/>
      <c r="F11" s="6"/>
      <c r="G11" s="6"/>
      <c r="H11" s="6"/>
      <c r="I11" s="6"/>
    </row>
    <row r="12" spans="1:10" ht="12.75" customHeight="1" x14ac:dyDescent="0.3">
      <c r="A12" s="7" t="s">
        <v>46</v>
      </c>
      <c r="B12" s="7"/>
      <c r="C12" s="7" t="s">
        <v>47</v>
      </c>
      <c r="D12" s="7"/>
      <c r="E12" s="7" t="s">
        <v>48</v>
      </c>
      <c r="F12" s="7"/>
      <c r="G12" s="7"/>
      <c r="H12" s="7"/>
      <c r="I12" s="7"/>
    </row>
    <row r="13" spans="1:10" ht="24.75" customHeight="1" x14ac:dyDescent="0.3">
      <c r="A13" s="3" t="s">
        <v>49</v>
      </c>
      <c r="B13" s="3"/>
      <c r="C13" s="2" t="s">
        <v>12</v>
      </c>
      <c r="D13" s="2"/>
      <c r="E13" s="1">
        <v>2</v>
      </c>
      <c r="F13" s="1"/>
      <c r="G13" s="1"/>
      <c r="H13" s="1"/>
      <c r="I13" s="1"/>
    </row>
    <row r="14" spans="1:10" ht="14.4" x14ac:dyDescent="0.3">
      <c r="A14" s="6" t="s">
        <v>50</v>
      </c>
      <c r="B14" s="6"/>
      <c r="C14" s="6"/>
      <c r="D14" s="6"/>
      <c r="E14" s="6"/>
      <c r="F14" s="6"/>
      <c r="G14" s="6"/>
      <c r="H14" s="6"/>
      <c r="I14" s="6"/>
    </row>
    <row r="15" spans="1:10" ht="14.4" x14ac:dyDescent="0.3">
      <c r="A15" s="34">
        <v>1</v>
      </c>
      <c r="B15" s="5" t="s">
        <v>51</v>
      </c>
      <c r="C15" s="5"/>
      <c r="D15" s="5"/>
      <c r="E15" s="5"/>
      <c r="F15" s="5"/>
      <c r="G15" s="5"/>
      <c r="H15" s="5"/>
      <c r="I15" s="38" t="s">
        <v>181</v>
      </c>
      <c r="J15" s="39"/>
    </row>
    <row r="16" spans="1:10" ht="14.4" x14ac:dyDescent="0.3">
      <c r="A16" s="34">
        <v>2</v>
      </c>
      <c r="B16" s="5" t="s">
        <v>53</v>
      </c>
      <c r="C16" s="5"/>
      <c r="D16" s="5"/>
      <c r="E16" s="5"/>
      <c r="F16" s="5"/>
      <c r="G16" s="5"/>
      <c r="H16" s="5"/>
      <c r="I16" s="34" t="s">
        <v>22</v>
      </c>
    </row>
    <row r="17" spans="1:9" ht="14.4" x14ac:dyDescent="0.3">
      <c r="A17" s="34">
        <v>3</v>
      </c>
      <c r="B17" s="5" t="s">
        <v>54</v>
      </c>
      <c r="C17" s="5"/>
      <c r="D17" s="5"/>
      <c r="E17" s="5"/>
      <c r="F17" s="5"/>
      <c r="G17" s="5"/>
      <c r="H17" s="5"/>
      <c r="I17" s="40">
        <v>1445.55</v>
      </c>
    </row>
    <row r="18" spans="1:9" ht="26.4" x14ac:dyDescent="0.3">
      <c r="A18" s="38">
        <v>4</v>
      </c>
      <c r="B18" s="86" t="s">
        <v>55</v>
      </c>
      <c r="C18" s="86"/>
      <c r="D18" s="86"/>
      <c r="E18" s="86"/>
      <c r="F18" s="86"/>
      <c r="G18" s="86"/>
      <c r="H18" s="86"/>
      <c r="I18" s="37" t="s">
        <v>56</v>
      </c>
    </row>
    <row r="19" spans="1:9" ht="14.4" x14ac:dyDescent="0.3">
      <c r="A19" s="34">
        <v>5</v>
      </c>
      <c r="B19" s="5" t="s">
        <v>57</v>
      </c>
      <c r="C19" s="5"/>
      <c r="D19" s="5"/>
      <c r="E19" s="5"/>
      <c r="F19" s="5"/>
      <c r="G19" s="5"/>
      <c r="H19" s="5"/>
      <c r="I19" s="36" t="s">
        <v>58</v>
      </c>
    </row>
    <row r="20" spans="1:9" ht="14.4" x14ac:dyDescent="0.3">
      <c r="A20" s="87"/>
      <c r="B20" s="87"/>
      <c r="C20" s="87"/>
      <c r="D20" s="87"/>
      <c r="E20" s="87"/>
      <c r="F20" s="87"/>
      <c r="G20" s="87"/>
      <c r="H20" s="87"/>
      <c r="I20" s="87"/>
    </row>
    <row r="21" spans="1:9" ht="15.75" customHeight="1" x14ac:dyDescent="0.3">
      <c r="A21" s="6" t="s">
        <v>59</v>
      </c>
      <c r="B21" s="6"/>
      <c r="C21" s="6"/>
      <c r="D21" s="6"/>
      <c r="E21" s="6"/>
      <c r="F21" s="6"/>
      <c r="G21" s="6"/>
      <c r="H21" s="6"/>
      <c r="I21" s="6"/>
    </row>
    <row r="22" spans="1:9" ht="15.75" customHeight="1" x14ac:dyDescent="0.3">
      <c r="A22" s="42">
        <v>1</v>
      </c>
      <c r="B22" s="6" t="s">
        <v>60</v>
      </c>
      <c r="C22" s="6"/>
      <c r="D22" s="6"/>
      <c r="E22" s="6"/>
      <c r="F22" s="6"/>
      <c r="G22" s="6"/>
      <c r="H22" s="35" t="s">
        <v>61</v>
      </c>
      <c r="I22" s="35" t="s">
        <v>62</v>
      </c>
    </row>
    <row r="23" spans="1:9" ht="15.75" customHeight="1" x14ac:dyDescent="0.3">
      <c r="A23" s="33" t="s">
        <v>35</v>
      </c>
      <c r="B23" s="5" t="s">
        <v>63</v>
      </c>
      <c r="C23" s="5"/>
      <c r="D23" s="5"/>
      <c r="E23" s="5"/>
      <c r="F23" s="5"/>
      <c r="G23" s="5"/>
      <c r="H23" s="41"/>
      <c r="I23" s="43">
        <f>I17</f>
        <v>1445.55</v>
      </c>
    </row>
    <row r="24" spans="1:9" ht="15.75" customHeight="1" x14ac:dyDescent="0.3">
      <c r="A24" s="33" t="s">
        <v>37</v>
      </c>
      <c r="B24" s="5" t="s">
        <v>64</v>
      </c>
      <c r="C24" s="5"/>
      <c r="D24" s="5"/>
      <c r="E24" s="5"/>
      <c r="F24" s="5"/>
      <c r="G24" s="5"/>
      <c r="H24" s="44"/>
      <c r="I24" s="43">
        <v>0</v>
      </c>
    </row>
    <row r="25" spans="1:9" ht="15.75" customHeight="1" x14ac:dyDescent="0.3">
      <c r="A25" s="33" t="s">
        <v>40</v>
      </c>
      <c r="B25" s="5" t="s">
        <v>65</v>
      </c>
      <c r="C25" s="5"/>
      <c r="D25" s="5"/>
      <c r="E25" s="5"/>
      <c r="F25" s="5"/>
      <c r="G25" s="5"/>
      <c r="H25" s="44"/>
      <c r="I25" s="43">
        <v>0</v>
      </c>
    </row>
    <row r="26" spans="1:9" ht="15.75" customHeight="1" x14ac:dyDescent="0.3">
      <c r="A26" s="33" t="s">
        <v>43</v>
      </c>
      <c r="B26" s="5" t="s">
        <v>66</v>
      </c>
      <c r="C26" s="5"/>
      <c r="D26" s="5"/>
      <c r="E26" s="5"/>
      <c r="F26" s="5"/>
      <c r="G26" s="5"/>
      <c r="H26" s="44"/>
      <c r="I26" s="43">
        <v>0</v>
      </c>
    </row>
    <row r="27" spans="1:9" ht="15.75" customHeight="1" x14ac:dyDescent="0.3">
      <c r="A27" s="33" t="s">
        <v>67</v>
      </c>
      <c r="B27" s="5" t="s">
        <v>68</v>
      </c>
      <c r="C27" s="5"/>
      <c r="D27" s="5"/>
      <c r="E27" s="5"/>
      <c r="F27" s="5"/>
      <c r="G27" s="5"/>
      <c r="H27" s="44"/>
      <c r="I27" s="43">
        <v>0</v>
      </c>
    </row>
    <row r="28" spans="1:9" ht="15.75" customHeight="1" x14ac:dyDescent="0.3">
      <c r="A28" s="33" t="s">
        <v>69</v>
      </c>
      <c r="B28" s="5" t="s">
        <v>70</v>
      </c>
      <c r="C28" s="5"/>
      <c r="D28" s="5"/>
      <c r="E28" s="5"/>
      <c r="F28" s="5"/>
      <c r="G28" s="5"/>
      <c r="H28" s="44"/>
      <c r="I28" s="43">
        <v>0</v>
      </c>
    </row>
    <row r="29" spans="1:9" ht="15.75" customHeight="1" x14ac:dyDescent="0.3">
      <c r="A29" s="6" t="s">
        <v>71</v>
      </c>
      <c r="B29" s="6"/>
      <c r="C29" s="6"/>
      <c r="D29" s="6"/>
      <c r="E29" s="6"/>
      <c r="F29" s="6"/>
      <c r="G29" s="6"/>
      <c r="H29" s="6"/>
      <c r="I29" s="45">
        <f>SUM(I23:I28)</f>
        <v>1445.55</v>
      </c>
    </row>
    <row r="30" spans="1:9" ht="15.75" customHeight="1" x14ac:dyDescent="0.3">
      <c r="A30" s="88"/>
      <c r="B30" s="88"/>
      <c r="C30" s="88"/>
      <c r="D30" s="88"/>
      <c r="E30" s="88"/>
      <c r="F30" s="88"/>
      <c r="G30" s="88"/>
      <c r="H30" s="88"/>
      <c r="I30" s="88"/>
    </row>
    <row r="31" spans="1:9" ht="15.75" customHeight="1" x14ac:dyDescent="0.3">
      <c r="A31" s="6" t="s">
        <v>72</v>
      </c>
      <c r="B31" s="6"/>
      <c r="C31" s="6"/>
      <c r="D31" s="6"/>
      <c r="E31" s="6"/>
      <c r="F31" s="6"/>
      <c r="G31" s="6"/>
      <c r="H31" s="6"/>
      <c r="I31" s="6"/>
    </row>
    <row r="32" spans="1:9" ht="15.75" customHeight="1" x14ac:dyDescent="0.3">
      <c r="A32" s="6" t="s">
        <v>73</v>
      </c>
      <c r="B32" s="6"/>
      <c r="C32" s="6"/>
      <c r="D32" s="6"/>
      <c r="E32" s="6"/>
      <c r="F32" s="6"/>
      <c r="G32" s="6"/>
      <c r="H32" s="35" t="s">
        <v>61</v>
      </c>
      <c r="I32" s="35" t="s">
        <v>62</v>
      </c>
    </row>
    <row r="33" spans="1:9" ht="15.75" customHeight="1" x14ac:dyDescent="0.3">
      <c r="A33" s="33" t="s">
        <v>35</v>
      </c>
      <c r="B33" s="5" t="s">
        <v>74</v>
      </c>
      <c r="C33" s="5"/>
      <c r="D33" s="5"/>
      <c r="E33" s="5"/>
      <c r="F33" s="5"/>
      <c r="G33" s="5"/>
      <c r="H33" s="44">
        <f>ROUND(1/12,4)</f>
        <v>8.3299999999999999E-2</v>
      </c>
      <c r="I33" s="46">
        <f>ROUND(I29*H33,2)</f>
        <v>120.41</v>
      </c>
    </row>
    <row r="34" spans="1:9" ht="15.75" customHeight="1" x14ac:dyDescent="0.3">
      <c r="A34" s="33" t="s">
        <v>37</v>
      </c>
      <c r="B34" s="5" t="s">
        <v>75</v>
      </c>
      <c r="C34" s="5"/>
      <c r="D34" s="5"/>
      <c r="E34" s="5"/>
      <c r="F34" s="5"/>
      <c r="G34" s="5"/>
      <c r="H34" s="44">
        <v>0.121</v>
      </c>
      <c r="I34" s="46">
        <f>ROUND(I29*H34,2)</f>
        <v>174.91</v>
      </c>
    </row>
    <row r="35" spans="1:9" ht="15.75" customHeight="1" x14ac:dyDescent="0.3">
      <c r="A35" s="6" t="s">
        <v>76</v>
      </c>
      <c r="B35" s="6"/>
      <c r="C35" s="6"/>
      <c r="D35" s="6"/>
      <c r="E35" s="6"/>
      <c r="F35" s="6"/>
      <c r="G35" s="6"/>
      <c r="H35" s="47">
        <f>SUM(H33:H34)</f>
        <v>0.20429999999999998</v>
      </c>
      <c r="I35" s="45">
        <f>SUM(I33:I34)</f>
        <v>295.32</v>
      </c>
    </row>
    <row r="36" spans="1:9" ht="15.75" customHeight="1" x14ac:dyDescent="0.3">
      <c r="A36" s="89" t="s">
        <v>77</v>
      </c>
      <c r="B36" s="89"/>
      <c r="C36" s="89"/>
      <c r="D36" s="89"/>
      <c r="E36" s="89"/>
      <c r="F36" s="89"/>
      <c r="G36" s="90" t="s">
        <v>78</v>
      </c>
      <c r="H36" s="90"/>
      <c r="I36" s="48">
        <f>I29</f>
        <v>1445.55</v>
      </c>
    </row>
    <row r="37" spans="1:9" ht="15.75" customHeight="1" x14ac:dyDescent="0.3">
      <c r="A37" s="89"/>
      <c r="B37" s="89"/>
      <c r="C37" s="89"/>
      <c r="D37" s="89"/>
      <c r="E37" s="89"/>
      <c r="F37" s="89"/>
      <c r="G37" s="90" t="s">
        <v>79</v>
      </c>
      <c r="H37" s="90"/>
      <c r="I37" s="48">
        <f>I35</f>
        <v>295.32</v>
      </c>
    </row>
    <row r="38" spans="1:9" ht="15.75" customHeight="1" x14ac:dyDescent="0.3">
      <c r="A38" s="89"/>
      <c r="B38" s="89"/>
      <c r="C38" s="89"/>
      <c r="D38" s="89"/>
      <c r="E38" s="89"/>
      <c r="F38" s="89"/>
      <c r="G38" s="91" t="s">
        <v>80</v>
      </c>
      <c r="H38" s="91"/>
      <c r="I38" s="49">
        <f>SUM(I36:I37)</f>
        <v>1740.87</v>
      </c>
    </row>
    <row r="39" spans="1:9" ht="15.75" customHeight="1" x14ac:dyDescent="0.3">
      <c r="A39" s="6" t="s">
        <v>81</v>
      </c>
      <c r="B39" s="6"/>
      <c r="C39" s="6"/>
      <c r="D39" s="6"/>
      <c r="E39" s="6"/>
      <c r="F39" s="6"/>
      <c r="G39" s="6"/>
      <c r="H39" s="35" t="s">
        <v>61</v>
      </c>
      <c r="I39" s="35" t="s">
        <v>62</v>
      </c>
    </row>
    <row r="40" spans="1:9" ht="15.75" customHeight="1" x14ac:dyDescent="0.3">
      <c r="A40" s="33" t="s">
        <v>35</v>
      </c>
      <c r="B40" s="5" t="s">
        <v>82</v>
      </c>
      <c r="C40" s="5"/>
      <c r="D40" s="5"/>
      <c r="E40" s="5"/>
      <c r="F40" s="5"/>
      <c r="G40" s="5"/>
      <c r="H40" s="44">
        <v>0.2</v>
      </c>
      <c r="I40" s="46">
        <f t="shared" ref="I40:I47" si="0">ROUND($I$38*H40,2)</f>
        <v>348.17</v>
      </c>
    </row>
    <row r="41" spans="1:9" ht="15.75" customHeight="1" x14ac:dyDescent="0.3">
      <c r="A41" s="33" t="s">
        <v>37</v>
      </c>
      <c r="B41" s="5" t="s">
        <v>83</v>
      </c>
      <c r="C41" s="5"/>
      <c r="D41" s="5"/>
      <c r="E41" s="5"/>
      <c r="F41" s="5"/>
      <c r="G41" s="5"/>
      <c r="H41" s="44">
        <v>2.5000000000000001E-2</v>
      </c>
      <c r="I41" s="46">
        <f t="shared" si="0"/>
        <v>43.52</v>
      </c>
    </row>
    <row r="42" spans="1:9" ht="15.75" customHeight="1" x14ac:dyDescent="0.3">
      <c r="A42" s="33" t="s">
        <v>40</v>
      </c>
      <c r="B42" s="5" t="s">
        <v>84</v>
      </c>
      <c r="C42" s="5"/>
      <c r="D42" s="5"/>
      <c r="E42" s="5"/>
      <c r="F42" s="5"/>
      <c r="G42" s="5"/>
      <c r="H42" s="44">
        <v>0.06</v>
      </c>
      <c r="I42" s="46">
        <f t="shared" si="0"/>
        <v>104.45</v>
      </c>
    </row>
    <row r="43" spans="1:9" ht="15.75" customHeight="1" x14ac:dyDescent="0.3">
      <c r="A43" s="33" t="s">
        <v>43</v>
      </c>
      <c r="B43" s="5" t="s">
        <v>85</v>
      </c>
      <c r="C43" s="5"/>
      <c r="D43" s="5"/>
      <c r="E43" s="5"/>
      <c r="F43" s="5"/>
      <c r="G43" s="5"/>
      <c r="H43" s="44">
        <v>1.4999999999999999E-2</v>
      </c>
      <c r="I43" s="46">
        <f t="shared" si="0"/>
        <v>26.11</v>
      </c>
    </row>
    <row r="44" spans="1:9" ht="15.75" customHeight="1" x14ac:dyDescent="0.3">
      <c r="A44" s="33" t="s">
        <v>67</v>
      </c>
      <c r="B44" s="5" t="s">
        <v>86</v>
      </c>
      <c r="C44" s="5"/>
      <c r="D44" s="5"/>
      <c r="E44" s="5"/>
      <c r="F44" s="5"/>
      <c r="G44" s="5"/>
      <c r="H44" s="44">
        <v>0.01</v>
      </c>
      <c r="I44" s="46">
        <f t="shared" si="0"/>
        <v>17.41</v>
      </c>
    </row>
    <row r="45" spans="1:9" ht="15.75" customHeight="1" x14ac:dyDescent="0.3">
      <c r="A45" s="33" t="s">
        <v>69</v>
      </c>
      <c r="B45" s="5" t="s">
        <v>87</v>
      </c>
      <c r="C45" s="5"/>
      <c r="D45" s="5"/>
      <c r="E45" s="5"/>
      <c r="F45" s="5"/>
      <c r="G45" s="5"/>
      <c r="H45" s="44">
        <v>6.0000000000000001E-3</v>
      </c>
      <c r="I45" s="46">
        <f t="shared" si="0"/>
        <v>10.45</v>
      </c>
    </row>
    <row r="46" spans="1:9" ht="15.75" customHeight="1" x14ac:dyDescent="0.3">
      <c r="A46" s="33" t="s">
        <v>88</v>
      </c>
      <c r="B46" s="5" t="s">
        <v>89</v>
      </c>
      <c r="C46" s="5"/>
      <c r="D46" s="5"/>
      <c r="E46" s="5"/>
      <c r="F46" s="5"/>
      <c r="G46" s="5"/>
      <c r="H46" s="44">
        <v>2E-3</v>
      </c>
      <c r="I46" s="46">
        <f t="shared" si="0"/>
        <v>3.48</v>
      </c>
    </row>
    <row r="47" spans="1:9" ht="15.75" customHeight="1" x14ac:dyDescent="0.3">
      <c r="A47" s="33" t="s">
        <v>90</v>
      </c>
      <c r="B47" s="5" t="s">
        <v>91</v>
      </c>
      <c r="C47" s="5"/>
      <c r="D47" s="5"/>
      <c r="E47" s="5"/>
      <c r="F47" s="5"/>
      <c r="G47" s="5"/>
      <c r="H47" s="44">
        <v>0.08</v>
      </c>
      <c r="I47" s="46">
        <f t="shared" si="0"/>
        <v>139.27000000000001</v>
      </c>
    </row>
    <row r="48" spans="1:9" ht="15.75" customHeight="1" x14ac:dyDescent="0.3">
      <c r="A48" s="6" t="s">
        <v>92</v>
      </c>
      <c r="B48" s="6"/>
      <c r="C48" s="6"/>
      <c r="D48" s="6"/>
      <c r="E48" s="6"/>
      <c r="F48" s="6"/>
      <c r="G48" s="6"/>
      <c r="H48" s="47">
        <f>SUM(H40:H47)</f>
        <v>0.39800000000000008</v>
      </c>
      <c r="I48" s="45">
        <f>SUM(I40:I47)</f>
        <v>692.86</v>
      </c>
    </row>
    <row r="49" spans="1:14" ht="15.75" customHeight="1" x14ac:dyDescent="0.3">
      <c r="A49" s="92"/>
      <c r="B49" s="92"/>
      <c r="C49" s="92"/>
      <c r="D49" s="92"/>
      <c r="E49" s="92"/>
      <c r="F49" s="92"/>
      <c r="G49" s="92"/>
      <c r="H49" s="92"/>
      <c r="I49" s="92"/>
    </row>
    <row r="50" spans="1:14" ht="15.75" customHeight="1" x14ac:dyDescent="0.3">
      <c r="A50" s="6" t="s">
        <v>93</v>
      </c>
      <c r="B50" s="6"/>
      <c r="C50" s="6"/>
      <c r="D50" s="6"/>
      <c r="E50" s="6"/>
      <c r="F50" s="6"/>
      <c r="G50" s="6"/>
      <c r="H50" s="47"/>
      <c r="I50" s="35" t="s">
        <v>62</v>
      </c>
    </row>
    <row r="51" spans="1:14" ht="15.75" customHeight="1" x14ac:dyDescent="0.3">
      <c r="A51" s="33" t="s">
        <v>35</v>
      </c>
      <c r="B51" s="87" t="s">
        <v>94</v>
      </c>
      <c r="C51" s="87"/>
      <c r="D51" s="87"/>
      <c r="E51" s="87"/>
      <c r="F51" s="87"/>
      <c r="G51" s="87"/>
      <c r="H51" s="50">
        <v>5</v>
      </c>
      <c r="I51" s="43">
        <f>ROUND((H51*2*22)-0.06*I23,2)</f>
        <v>133.27000000000001</v>
      </c>
    </row>
    <row r="52" spans="1:14" ht="15.75" customHeight="1" x14ac:dyDescent="0.3">
      <c r="A52" s="33" t="s">
        <v>37</v>
      </c>
      <c r="B52" s="87" t="s">
        <v>95</v>
      </c>
      <c r="C52" s="87"/>
      <c r="D52" s="87"/>
      <c r="E52" s="87"/>
      <c r="F52" s="87"/>
      <c r="G52" s="87"/>
      <c r="H52" s="34" t="s">
        <v>96</v>
      </c>
      <c r="I52" s="43">
        <v>440.77</v>
      </c>
    </row>
    <row r="53" spans="1:14" ht="15.75" customHeight="1" x14ac:dyDescent="0.3">
      <c r="A53" s="33" t="s">
        <v>40</v>
      </c>
      <c r="B53" s="87" t="s">
        <v>97</v>
      </c>
      <c r="C53" s="87"/>
      <c r="D53" s="87"/>
      <c r="E53" s="87"/>
      <c r="F53" s="87"/>
      <c r="G53" s="87"/>
      <c r="H53" s="34" t="s">
        <v>96</v>
      </c>
      <c r="I53" s="43">
        <v>0</v>
      </c>
    </row>
    <row r="54" spans="1:14" ht="15.75" customHeight="1" x14ac:dyDescent="0.3">
      <c r="A54" s="33" t="s">
        <v>43</v>
      </c>
      <c r="B54" s="87" t="s">
        <v>98</v>
      </c>
      <c r="C54" s="87"/>
      <c r="D54" s="87"/>
      <c r="E54" s="87"/>
      <c r="F54" s="87"/>
      <c r="G54" s="87"/>
      <c r="H54" s="34" t="s">
        <v>96</v>
      </c>
      <c r="I54" s="43">
        <f>ROUND((I23*26)*0.002/12,2)</f>
        <v>6.26</v>
      </c>
    </row>
    <row r="55" spans="1:14" ht="15.75" customHeight="1" x14ac:dyDescent="0.3">
      <c r="A55" s="6" t="s">
        <v>99</v>
      </c>
      <c r="B55" s="6"/>
      <c r="C55" s="6"/>
      <c r="D55" s="6"/>
      <c r="E55" s="6"/>
      <c r="F55" s="6"/>
      <c r="G55" s="6"/>
      <c r="H55" s="6"/>
      <c r="I55" s="51">
        <f>SUM(I51:I54)</f>
        <v>580.29999999999995</v>
      </c>
    </row>
    <row r="56" spans="1:14" ht="15.75" customHeight="1" x14ac:dyDescent="0.3">
      <c r="A56" s="92"/>
      <c r="B56" s="92"/>
      <c r="C56" s="92"/>
      <c r="D56" s="92"/>
      <c r="E56" s="92"/>
      <c r="F56" s="92"/>
      <c r="G56" s="92"/>
      <c r="H56" s="92"/>
      <c r="I56" s="92"/>
    </row>
    <row r="57" spans="1:14" ht="15.75" customHeight="1" x14ac:dyDescent="0.3">
      <c r="A57" s="6" t="s">
        <v>100</v>
      </c>
      <c r="B57" s="6"/>
      <c r="C57" s="6"/>
      <c r="D57" s="6"/>
      <c r="E57" s="6"/>
      <c r="F57" s="6"/>
      <c r="G57" s="6"/>
      <c r="H57" s="6"/>
      <c r="I57" s="6"/>
    </row>
    <row r="58" spans="1:14" ht="15.75" customHeight="1" x14ac:dyDescent="0.3">
      <c r="A58" s="6" t="s">
        <v>101</v>
      </c>
      <c r="B58" s="6"/>
      <c r="C58" s="6"/>
      <c r="D58" s="6"/>
      <c r="E58" s="6"/>
      <c r="F58" s="6"/>
      <c r="G58" s="6"/>
      <c r="H58" s="6"/>
      <c r="I58" s="35" t="s">
        <v>62</v>
      </c>
    </row>
    <row r="59" spans="1:14" ht="15.75" customHeight="1" x14ac:dyDescent="0.3">
      <c r="A59" s="33" t="s">
        <v>102</v>
      </c>
      <c r="B59" s="5" t="s">
        <v>103</v>
      </c>
      <c r="C59" s="5"/>
      <c r="D59" s="5"/>
      <c r="E59" s="5"/>
      <c r="F59" s="5"/>
      <c r="G59" s="5"/>
      <c r="H59" s="5"/>
      <c r="I59" s="46">
        <f>I35</f>
        <v>295.32</v>
      </c>
    </row>
    <row r="60" spans="1:14" ht="15.75" customHeight="1" x14ac:dyDescent="0.3">
      <c r="A60" s="33" t="s">
        <v>104</v>
      </c>
      <c r="B60" s="5" t="s">
        <v>105</v>
      </c>
      <c r="C60" s="5"/>
      <c r="D60" s="5"/>
      <c r="E60" s="5"/>
      <c r="F60" s="5"/>
      <c r="G60" s="5"/>
      <c r="H60" s="5"/>
      <c r="I60" s="46">
        <f>I48</f>
        <v>692.86</v>
      </c>
      <c r="N60" s="52"/>
    </row>
    <row r="61" spans="1:14" ht="15.75" customHeight="1" x14ac:dyDescent="0.3">
      <c r="A61" s="33" t="s">
        <v>106</v>
      </c>
      <c r="B61" s="5" t="s">
        <v>107</v>
      </c>
      <c r="C61" s="5"/>
      <c r="D61" s="5"/>
      <c r="E61" s="5"/>
      <c r="F61" s="5"/>
      <c r="G61" s="5"/>
      <c r="H61" s="5"/>
      <c r="I61" s="46">
        <f>I55</f>
        <v>580.29999999999995</v>
      </c>
    </row>
    <row r="62" spans="1:14" ht="15.75" customHeight="1" x14ac:dyDescent="0.3">
      <c r="A62" s="6" t="s">
        <v>108</v>
      </c>
      <c r="B62" s="6"/>
      <c r="C62" s="6"/>
      <c r="D62" s="6"/>
      <c r="E62" s="6"/>
      <c r="F62" s="6"/>
      <c r="G62" s="6"/>
      <c r="H62" s="6"/>
      <c r="I62" s="45">
        <f>SUM(I59:I61)</f>
        <v>1568.48</v>
      </c>
    </row>
    <row r="63" spans="1:14" ht="15.75" customHeight="1" x14ac:dyDescent="0.3">
      <c r="A63" s="93" t="s">
        <v>109</v>
      </c>
      <c r="B63" s="93"/>
      <c r="C63" s="93"/>
      <c r="D63" s="93"/>
      <c r="E63" s="93"/>
      <c r="F63" s="93"/>
      <c r="G63" s="90" t="s">
        <v>78</v>
      </c>
      <c r="H63" s="90"/>
      <c r="I63" s="48">
        <f>I29</f>
        <v>1445.55</v>
      </c>
    </row>
    <row r="64" spans="1:14" ht="15.75" customHeight="1" x14ac:dyDescent="0.3">
      <c r="A64" s="93"/>
      <c r="B64" s="93"/>
      <c r="C64" s="93"/>
      <c r="D64" s="93"/>
      <c r="E64" s="93"/>
      <c r="F64" s="93"/>
      <c r="G64" s="90" t="s">
        <v>110</v>
      </c>
      <c r="H64" s="90"/>
      <c r="I64" s="48">
        <f>I62</f>
        <v>1568.48</v>
      </c>
    </row>
    <row r="65" spans="1:14" ht="15.75" customHeight="1" x14ac:dyDescent="0.3">
      <c r="A65" s="93"/>
      <c r="B65" s="93"/>
      <c r="C65" s="93"/>
      <c r="D65" s="93"/>
      <c r="E65" s="93"/>
      <c r="F65" s="93"/>
      <c r="G65" s="91" t="s">
        <v>80</v>
      </c>
      <c r="H65" s="91"/>
      <c r="I65" s="49">
        <f>SUM(I63:I64)</f>
        <v>3014.0299999999997</v>
      </c>
    </row>
    <row r="66" spans="1:14" ht="15.75" customHeight="1" x14ac:dyDescent="0.3">
      <c r="A66" s="6" t="s">
        <v>111</v>
      </c>
      <c r="B66" s="6"/>
      <c r="C66" s="6"/>
      <c r="D66" s="6"/>
      <c r="E66" s="6"/>
      <c r="F66" s="6"/>
      <c r="G66" s="6"/>
      <c r="H66" s="6"/>
      <c r="I66" s="6"/>
    </row>
    <row r="67" spans="1:14" ht="15.75" customHeight="1" x14ac:dyDescent="0.3">
      <c r="A67" s="33">
        <v>3</v>
      </c>
      <c r="B67" s="6" t="s">
        <v>112</v>
      </c>
      <c r="C67" s="6"/>
      <c r="D67" s="6"/>
      <c r="E67" s="6"/>
      <c r="F67" s="6"/>
      <c r="G67" s="6"/>
      <c r="H67" s="35" t="s">
        <v>61</v>
      </c>
      <c r="I67" s="35" t="s">
        <v>62</v>
      </c>
    </row>
    <row r="68" spans="1:14" ht="15.75" customHeight="1" x14ac:dyDescent="0.3">
      <c r="A68" s="33" t="s">
        <v>35</v>
      </c>
      <c r="B68" s="5" t="s">
        <v>113</v>
      </c>
      <c r="C68" s="5"/>
      <c r="D68" s="5"/>
      <c r="E68" s="5"/>
      <c r="F68" s="5"/>
      <c r="G68" s="5"/>
      <c r="H68" s="44">
        <f>ROUND(((1/12)*5%),4)</f>
        <v>4.1999999999999997E-3</v>
      </c>
      <c r="I68" s="46">
        <f>ROUND(H68*$I$65,2)</f>
        <v>12.66</v>
      </c>
    </row>
    <row r="69" spans="1:14" ht="15.75" customHeight="1" x14ac:dyDescent="0.3">
      <c r="A69" s="33" t="s">
        <v>37</v>
      </c>
      <c r="B69" s="5" t="s">
        <v>114</v>
      </c>
      <c r="C69" s="5"/>
      <c r="D69" s="5"/>
      <c r="E69" s="5"/>
      <c r="F69" s="5"/>
      <c r="G69" s="5"/>
      <c r="H69" s="44">
        <f>TRUNC(H68*H47,4)</f>
        <v>2.9999999999999997E-4</v>
      </c>
      <c r="I69" s="46">
        <f>ROUND(H69*$I$65,2)</f>
        <v>0.9</v>
      </c>
      <c r="L69" s="53"/>
    </row>
    <row r="70" spans="1:14" ht="15.75" customHeight="1" x14ac:dyDescent="0.3">
      <c r="A70" s="33" t="s">
        <v>40</v>
      </c>
      <c r="B70" s="5" t="s">
        <v>115</v>
      </c>
      <c r="C70" s="5"/>
      <c r="D70" s="5"/>
      <c r="E70" s="5"/>
      <c r="F70" s="5"/>
      <c r="G70" s="5"/>
      <c r="H70" s="44">
        <f>ROUND(((7/30)/12)*95%,4)</f>
        <v>1.8499999999999999E-2</v>
      </c>
      <c r="I70" s="46">
        <f>ROUND(H70*$I$65,2)</f>
        <v>55.76</v>
      </c>
    </row>
    <row r="71" spans="1:14" ht="15.75" customHeight="1" x14ac:dyDescent="0.3">
      <c r="A71" s="54" t="s">
        <v>43</v>
      </c>
      <c r="B71" s="94" t="s">
        <v>116</v>
      </c>
      <c r="C71" s="94"/>
      <c r="D71" s="94"/>
      <c r="E71" s="94"/>
      <c r="F71" s="94"/>
      <c r="G71" s="94"/>
      <c r="H71" s="44">
        <f>ROUND(H70*H48,4)</f>
        <v>7.4000000000000003E-3</v>
      </c>
      <c r="I71" s="46">
        <f>ROUND(H71*$I$65,2)</f>
        <v>22.3</v>
      </c>
      <c r="L71" s="55"/>
    </row>
    <row r="72" spans="1:14" ht="15.75" customHeight="1" x14ac:dyDescent="0.3">
      <c r="A72" s="33" t="s">
        <v>67</v>
      </c>
      <c r="B72" s="5" t="s">
        <v>117</v>
      </c>
      <c r="C72" s="5"/>
      <c r="D72" s="5"/>
      <c r="E72" s="5"/>
      <c r="F72" s="5"/>
      <c r="G72" s="5"/>
      <c r="H72" s="44">
        <v>0.04</v>
      </c>
      <c r="I72" s="46">
        <f>ROUND(H72*$I$65,2)</f>
        <v>120.56</v>
      </c>
    </row>
    <row r="73" spans="1:14" ht="15.75" customHeight="1" x14ac:dyDescent="0.3">
      <c r="A73" s="6" t="s">
        <v>118</v>
      </c>
      <c r="B73" s="6"/>
      <c r="C73" s="6"/>
      <c r="D73" s="6"/>
      <c r="E73" s="6"/>
      <c r="F73" s="6"/>
      <c r="G73" s="6"/>
      <c r="H73" s="47">
        <f>SUM(H68:H72)</f>
        <v>7.0400000000000004E-2</v>
      </c>
      <c r="I73" s="45">
        <f>SUM(I68:I72)</f>
        <v>212.18</v>
      </c>
    </row>
    <row r="74" spans="1:14" ht="15.75" customHeight="1" x14ac:dyDescent="0.3">
      <c r="A74" s="95" t="s">
        <v>119</v>
      </c>
      <c r="B74" s="95"/>
      <c r="C74" s="95"/>
      <c r="D74" s="95"/>
      <c r="E74" s="95"/>
      <c r="F74" s="95"/>
      <c r="G74" s="90" t="s">
        <v>78</v>
      </c>
      <c r="H74" s="90"/>
      <c r="I74" s="48">
        <f>I29</f>
        <v>1445.55</v>
      </c>
    </row>
    <row r="75" spans="1:14" ht="15.75" customHeight="1" x14ac:dyDescent="0.3">
      <c r="A75" s="95"/>
      <c r="B75" s="95"/>
      <c r="C75" s="95"/>
      <c r="D75" s="95"/>
      <c r="E75" s="95"/>
      <c r="F75" s="95"/>
      <c r="G75" s="90" t="s">
        <v>110</v>
      </c>
      <c r="H75" s="90"/>
      <c r="I75" s="48">
        <f>I62</f>
        <v>1568.48</v>
      </c>
    </row>
    <row r="76" spans="1:14" ht="15.75" customHeight="1" x14ac:dyDescent="0.3">
      <c r="A76" s="95"/>
      <c r="B76" s="95"/>
      <c r="C76" s="95"/>
      <c r="D76" s="95"/>
      <c r="E76" s="95"/>
      <c r="F76" s="95"/>
      <c r="G76" s="90" t="s">
        <v>120</v>
      </c>
      <c r="H76" s="90"/>
      <c r="I76" s="48">
        <f>I73</f>
        <v>212.18</v>
      </c>
      <c r="N76" s="56"/>
    </row>
    <row r="77" spans="1:14" ht="15.75" customHeight="1" x14ac:dyDescent="0.3">
      <c r="A77" s="95"/>
      <c r="B77" s="95"/>
      <c r="C77" s="95"/>
      <c r="D77" s="95"/>
      <c r="E77" s="95"/>
      <c r="F77" s="95"/>
      <c r="G77" s="91" t="s">
        <v>80</v>
      </c>
      <c r="H77" s="91"/>
      <c r="I77" s="49">
        <f>SUM(I74:I76)</f>
        <v>3226.2099999999996</v>
      </c>
    </row>
    <row r="78" spans="1:14" ht="15.75" customHeight="1" x14ac:dyDescent="0.3">
      <c r="A78" s="6" t="s">
        <v>121</v>
      </c>
      <c r="B78" s="6"/>
      <c r="C78" s="6"/>
      <c r="D78" s="6"/>
      <c r="E78" s="6"/>
      <c r="F78" s="6"/>
      <c r="G78" s="6"/>
      <c r="H78" s="6"/>
      <c r="I78" s="6"/>
    </row>
    <row r="79" spans="1:14" ht="15.75" customHeight="1" x14ac:dyDescent="0.3">
      <c r="A79" s="6" t="s">
        <v>122</v>
      </c>
      <c r="B79" s="6"/>
      <c r="C79" s="6"/>
      <c r="D79" s="6"/>
      <c r="E79" s="6"/>
      <c r="F79" s="6"/>
      <c r="G79" s="6"/>
      <c r="H79" s="35" t="s">
        <v>61</v>
      </c>
      <c r="I79" s="35" t="s">
        <v>62</v>
      </c>
    </row>
    <row r="80" spans="1:14" ht="15.75" customHeight="1" x14ac:dyDescent="0.3">
      <c r="A80" s="33" t="s">
        <v>35</v>
      </c>
      <c r="B80" s="5" t="s">
        <v>123</v>
      </c>
      <c r="C80" s="5"/>
      <c r="D80" s="5"/>
      <c r="E80" s="5"/>
      <c r="F80" s="5"/>
      <c r="G80" s="5"/>
      <c r="H80" s="44">
        <v>0</v>
      </c>
      <c r="I80" s="46">
        <f t="shared" ref="I80:I85" si="1">ROUND(H80*$I$77,2)</f>
        <v>0</v>
      </c>
    </row>
    <row r="81" spans="1:12" ht="15.75" customHeight="1" x14ac:dyDescent="0.3">
      <c r="A81" s="33" t="s">
        <v>37</v>
      </c>
      <c r="B81" s="5" t="s">
        <v>124</v>
      </c>
      <c r="C81" s="5"/>
      <c r="D81" s="5"/>
      <c r="E81" s="5"/>
      <c r="F81" s="5"/>
      <c r="G81" s="5"/>
      <c r="H81" s="44">
        <f>ROUND((2/30)/12,4)</f>
        <v>5.5999999999999999E-3</v>
      </c>
      <c r="I81" s="46">
        <f t="shared" si="1"/>
        <v>18.07</v>
      </c>
      <c r="L81" s="56"/>
    </row>
    <row r="82" spans="1:12" ht="15.75" customHeight="1" x14ac:dyDescent="0.3">
      <c r="A82" s="33" t="s">
        <v>40</v>
      </c>
      <c r="B82" s="5" t="s">
        <v>125</v>
      </c>
      <c r="C82" s="5"/>
      <c r="D82" s="5"/>
      <c r="E82" s="5"/>
      <c r="F82" s="5"/>
      <c r="G82" s="5"/>
      <c r="H82" s="44">
        <f>ROUND(((5/30)/12)*2%,4)</f>
        <v>2.9999999999999997E-4</v>
      </c>
      <c r="I82" s="46">
        <f t="shared" si="1"/>
        <v>0.97</v>
      </c>
      <c r="K82" s="56"/>
    </row>
    <row r="83" spans="1:12" ht="15.75" customHeight="1" x14ac:dyDescent="0.3">
      <c r="A83" s="33" t="s">
        <v>43</v>
      </c>
      <c r="B83" s="5" t="s">
        <v>126</v>
      </c>
      <c r="C83" s="5"/>
      <c r="D83" s="5"/>
      <c r="E83" s="5"/>
      <c r="F83" s="5"/>
      <c r="G83" s="5"/>
      <c r="H83" s="44">
        <f>ROUND(((15/30)/12)*8%,4)</f>
        <v>3.3E-3</v>
      </c>
      <c r="I83" s="46">
        <f t="shared" si="1"/>
        <v>10.65</v>
      </c>
    </row>
    <row r="84" spans="1:12" ht="15.75" customHeight="1" x14ac:dyDescent="0.3">
      <c r="A84" s="33" t="s">
        <v>67</v>
      </c>
      <c r="B84" s="5" t="s">
        <v>127</v>
      </c>
      <c r="C84" s="5"/>
      <c r="D84" s="5"/>
      <c r="E84" s="5"/>
      <c r="F84" s="5"/>
      <c r="G84" s="5"/>
      <c r="H84" s="44">
        <f>ROUND(((1+1/3)/12*4/12)*2%,4)</f>
        <v>6.9999999999999999E-4</v>
      </c>
      <c r="I84" s="46">
        <f t="shared" si="1"/>
        <v>2.2599999999999998</v>
      </c>
    </row>
    <row r="85" spans="1:12" ht="15.75" customHeight="1" x14ac:dyDescent="0.3">
      <c r="A85" s="33" t="s">
        <v>69</v>
      </c>
      <c r="B85" s="5" t="s">
        <v>128</v>
      </c>
      <c r="C85" s="5"/>
      <c r="D85" s="5"/>
      <c r="E85" s="5"/>
      <c r="F85" s="5"/>
      <c r="G85" s="5"/>
      <c r="H85" s="44">
        <v>0</v>
      </c>
      <c r="I85" s="46">
        <f t="shared" si="1"/>
        <v>0</v>
      </c>
    </row>
    <row r="86" spans="1:12" ht="15.75" customHeight="1" x14ac:dyDescent="0.3">
      <c r="A86" s="6" t="s">
        <v>129</v>
      </c>
      <c r="B86" s="6"/>
      <c r="C86" s="6"/>
      <c r="D86" s="6"/>
      <c r="E86" s="6"/>
      <c r="F86" s="6"/>
      <c r="G86" s="6"/>
      <c r="H86" s="47">
        <f>SUM(H80:H85)</f>
        <v>9.8999999999999991E-3</v>
      </c>
      <c r="I86" s="45">
        <f>SUM(I80:I85)</f>
        <v>31.949999999999996</v>
      </c>
    </row>
    <row r="87" spans="1:12" ht="15.75" customHeight="1" x14ac:dyDescent="0.3">
      <c r="A87" s="92"/>
      <c r="B87" s="92"/>
      <c r="C87" s="92"/>
      <c r="D87" s="92"/>
      <c r="E87" s="92"/>
      <c r="F87" s="92"/>
      <c r="G87" s="92"/>
      <c r="H87" s="92"/>
      <c r="I87" s="92"/>
    </row>
    <row r="88" spans="1:12" ht="15.75" customHeight="1" x14ac:dyDescent="0.3">
      <c r="A88" s="6" t="s">
        <v>130</v>
      </c>
      <c r="B88" s="6"/>
      <c r="C88" s="6"/>
      <c r="D88" s="6"/>
      <c r="E88" s="6"/>
      <c r="F88" s="6"/>
      <c r="G88" s="6"/>
      <c r="H88" s="35" t="s">
        <v>61</v>
      </c>
      <c r="I88" s="35" t="s">
        <v>62</v>
      </c>
    </row>
    <row r="89" spans="1:12" ht="15.75" customHeight="1" x14ac:dyDescent="0.3">
      <c r="A89" s="33" t="s">
        <v>35</v>
      </c>
      <c r="B89" s="5" t="s">
        <v>131</v>
      </c>
      <c r="C89" s="5"/>
      <c r="D89" s="5"/>
      <c r="E89" s="5"/>
      <c r="F89" s="5"/>
      <c r="G89" s="5"/>
      <c r="H89" s="44">
        <v>0</v>
      </c>
      <c r="I89" s="46">
        <f>I29*H89</f>
        <v>0</v>
      </c>
    </row>
    <row r="90" spans="1:12" ht="15.75" customHeight="1" x14ac:dyDescent="0.3">
      <c r="A90" s="6" t="s">
        <v>132</v>
      </c>
      <c r="B90" s="6"/>
      <c r="C90" s="6"/>
      <c r="D90" s="6"/>
      <c r="E90" s="6"/>
      <c r="F90" s="6"/>
      <c r="G90" s="6"/>
      <c r="H90" s="47">
        <f>H89</f>
        <v>0</v>
      </c>
      <c r="I90" s="45">
        <f>I89</f>
        <v>0</v>
      </c>
    </row>
    <row r="91" spans="1:12" ht="15.75" customHeight="1" x14ac:dyDescent="0.3">
      <c r="A91" s="92"/>
      <c r="B91" s="92"/>
      <c r="C91" s="92"/>
      <c r="D91" s="92"/>
      <c r="E91" s="92"/>
      <c r="F91" s="92"/>
      <c r="G91" s="92"/>
      <c r="H91" s="92"/>
      <c r="I91" s="92"/>
    </row>
    <row r="92" spans="1:12" ht="15.75" customHeight="1" x14ac:dyDescent="0.3">
      <c r="A92" s="6" t="s">
        <v>133</v>
      </c>
      <c r="B92" s="6"/>
      <c r="C92" s="6"/>
      <c r="D92" s="6"/>
      <c r="E92" s="6"/>
      <c r="F92" s="6"/>
      <c r="G92" s="6"/>
      <c r="H92" s="6"/>
      <c r="I92" s="6"/>
    </row>
    <row r="93" spans="1:12" ht="15.75" customHeight="1" x14ac:dyDescent="0.3">
      <c r="A93" s="6" t="s">
        <v>134</v>
      </c>
      <c r="B93" s="6"/>
      <c r="C93" s="6"/>
      <c r="D93" s="6"/>
      <c r="E93" s="6"/>
      <c r="F93" s="6"/>
      <c r="G93" s="6"/>
      <c r="H93" s="6"/>
      <c r="I93" s="35" t="s">
        <v>62</v>
      </c>
    </row>
    <row r="94" spans="1:12" ht="15.75" customHeight="1" x14ac:dyDescent="0.3">
      <c r="A94" s="33" t="s">
        <v>135</v>
      </c>
      <c r="B94" s="5" t="s">
        <v>136</v>
      </c>
      <c r="C94" s="5"/>
      <c r="D94" s="5"/>
      <c r="E94" s="5"/>
      <c r="F94" s="5"/>
      <c r="G94" s="5"/>
      <c r="H94" s="5"/>
      <c r="I94" s="46">
        <f>I86</f>
        <v>31.949999999999996</v>
      </c>
    </row>
    <row r="95" spans="1:12" ht="15.75" customHeight="1" x14ac:dyDescent="0.3">
      <c r="A95" s="33" t="s">
        <v>137</v>
      </c>
      <c r="B95" s="5" t="s">
        <v>138</v>
      </c>
      <c r="C95" s="5"/>
      <c r="D95" s="5"/>
      <c r="E95" s="5"/>
      <c r="F95" s="5"/>
      <c r="G95" s="5"/>
      <c r="H95" s="5"/>
      <c r="I95" s="46">
        <f>I90</f>
        <v>0</v>
      </c>
    </row>
    <row r="96" spans="1:12" ht="15.75" customHeight="1" x14ac:dyDescent="0.3">
      <c r="A96" s="6" t="s">
        <v>139</v>
      </c>
      <c r="B96" s="6"/>
      <c r="C96" s="6"/>
      <c r="D96" s="6"/>
      <c r="E96" s="6"/>
      <c r="F96" s="6"/>
      <c r="G96" s="6"/>
      <c r="H96" s="6"/>
      <c r="I96" s="45">
        <f>SUM(I94:I95)</f>
        <v>31.949999999999996</v>
      </c>
    </row>
    <row r="97" spans="1:9" ht="15.75" customHeight="1" x14ac:dyDescent="0.3">
      <c r="A97" s="92"/>
      <c r="B97" s="92"/>
      <c r="C97" s="92"/>
      <c r="D97" s="92"/>
      <c r="E97" s="92"/>
      <c r="F97" s="92"/>
      <c r="G97" s="92"/>
      <c r="H97" s="92"/>
      <c r="I97" s="92"/>
    </row>
    <row r="98" spans="1:9" ht="15.75" customHeight="1" x14ac:dyDescent="0.3">
      <c r="A98" s="6" t="s">
        <v>140</v>
      </c>
      <c r="B98" s="6"/>
      <c r="C98" s="6"/>
      <c r="D98" s="6"/>
      <c r="E98" s="6"/>
      <c r="F98" s="6"/>
      <c r="G98" s="6"/>
      <c r="H98" s="6"/>
      <c r="I98" s="6"/>
    </row>
    <row r="99" spans="1:9" ht="15.75" customHeight="1" x14ac:dyDescent="0.3">
      <c r="A99" s="35">
        <v>5</v>
      </c>
      <c r="B99" s="6" t="s">
        <v>141</v>
      </c>
      <c r="C99" s="6"/>
      <c r="D99" s="6"/>
      <c r="E99" s="6"/>
      <c r="F99" s="6"/>
      <c r="G99" s="6"/>
      <c r="H99" s="35"/>
      <c r="I99" s="35" t="s">
        <v>62</v>
      </c>
    </row>
    <row r="100" spans="1:9" ht="15.75" customHeight="1" x14ac:dyDescent="0.3">
      <c r="A100" s="57" t="s">
        <v>35</v>
      </c>
      <c r="B100" s="87" t="s">
        <v>142</v>
      </c>
      <c r="C100" s="87"/>
      <c r="D100" s="87"/>
      <c r="E100" s="87"/>
      <c r="F100" s="87"/>
      <c r="G100" s="87"/>
      <c r="H100" s="58" t="s">
        <v>96</v>
      </c>
      <c r="I100" s="59">
        <v>0</v>
      </c>
    </row>
    <row r="101" spans="1:9" ht="15.75" customHeight="1" x14ac:dyDescent="0.3">
      <c r="A101" s="57" t="s">
        <v>37</v>
      </c>
      <c r="B101" s="87" t="s">
        <v>143</v>
      </c>
      <c r="C101" s="87"/>
      <c r="D101" s="87"/>
      <c r="E101" s="87"/>
      <c r="F101" s="87"/>
      <c r="G101" s="87"/>
      <c r="H101" s="58" t="s">
        <v>96</v>
      </c>
      <c r="I101" s="59">
        <v>0</v>
      </c>
    </row>
    <row r="102" spans="1:9" ht="15.75" customHeight="1" x14ac:dyDescent="0.3">
      <c r="A102" s="57" t="s">
        <v>40</v>
      </c>
      <c r="B102" s="87" t="s">
        <v>144</v>
      </c>
      <c r="C102" s="87"/>
      <c r="D102" s="87"/>
      <c r="E102" s="87"/>
      <c r="F102" s="87"/>
      <c r="G102" s="87"/>
      <c r="H102" s="58" t="s">
        <v>96</v>
      </c>
      <c r="I102" s="59">
        <f>UNIFORMES!F72</f>
        <v>50.514444444444443</v>
      </c>
    </row>
    <row r="103" spans="1:9" ht="15.75" customHeight="1" x14ac:dyDescent="0.3">
      <c r="A103" s="57" t="s">
        <v>43</v>
      </c>
      <c r="B103" s="87" t="s">
        <v>145</v>
      </c>
      <c r="C103" s="87"/>
      <c r="D103" s="87"/>
      <c r="E103" s="87"/>
      <c r="F103" s="87"/>
      <c r="G103" s="87"/>
      <c r="H103" s="60" t="s">
        <v>96</v>
      </c>
      <c r="I103" s="59">
        <v>0</v>
      </c>
    </row>
    <row r="104" spans="1:9" ht="15.75" customHeight="1" x14ac:dyDescent="0.3">
      <c r="A104" s="6" t="s">
        <v>146</v>
      </c>
      <c r="B104" s="6"/>
      <c r="C104" s="6"/>
      <c r="D104" s="6"/>
      <c r="E104" s="6"/>
      <c r="F104" s="6"/>
      <c r="G104" s="6"/>
      <c r="H104" s="47" t="s">
        <v>96</v>
      </c>
      <c r="I104" s="45">
        <f>SUM(I100:I103)</f>
        <v>50.514444444444443</v>
      </c>
    </row>
    <row r="105" spans="1:9" ht="15.75" customHeight="1" x14ac:dyDescent="0.3">
      <c r="A105" s="95" t="s">
        <v>147</v>
      </c>
      <c r="B105" s="95"/>
      <c r="C105" s="95"/>
      <c r="D105" s="95"/>
      <c r="E105" s="95"/>
      <c r="F105" s="95"/>
      <c r="G105" s="90" t="s">
        <v>78</v>
      </c>
      <c r="H105" s="90"/>
      <c r="I105" s="48">
        <f>I29</f>
        <v>1445.55</v>
      </c>
    </row>
    <row r="106" spans="1:9" ht="15.75" customHeight="1" x14ac:dyDescent="0.3">
      <c r="A106" s="95"/>
      <c r="B106" s="95"/>
      <c r="C106" s="95"/>
      <c r="D106" s="95"/>
      <c r="E106" s="95"/>
      <c r="F106" s="95"/>
      <c r="G106" s="90" t="s">
        <v>110</v>
      </c>
      <c r="H106" s="90"/>
      <c r="I106" s="48">
        <f>I62</f>
        <v>1568.48</v>
      </c>
    </row>
    <row r="107" spans="1:9" ht="15.75" customHeight="1" x14ac:dyDescent="0.3">
      <c r="A107" s="95"/>
      <c r="B107" s="95"/>
      <c r="C107" s="95"/>
      <c r="D107" s="95"/>
      <c r="E107" s="95"/>
      <c r="F107" s="95"/>
      <c r="G107" s="90" t="s">
        <v>120</v>
      </c>
      <c r="H107" s="90"/>
      <c r="I107" s="48">
        <f>I73</f>
        <v>212.18</v>
      </c>
    </row>
    <row r="108" spans="1:9" ht="15.75" customHeight="1" x14ac:dyDescent="0.3">
      <c r="A108" s="95"/>
      <c r="B108" s="95"/>
      <c r="C108" s="95"/>
      <c r="D108" s="95"/>
      <c r="E108" s="95"/>
      <c r="F108" s="95"/>
      <c r="G108" s="90" t="s">
        <v>148</v>
      </c>
      <c r="H108" s="90"/>
      <c r="I108" s="48">
        <f>I96</f>
        <v>31.949999999999996</v>
      </c>
    </row>
    <row r="109" spans="1:9" ht="15.75" customHeight="1" x14ac:dyDescent="0.3">
      <c r="A109" s="95"/>
      <c r="B109" s="95"/>
      <c r="C109" s="95"/>
      <c r="D109" s="95"/>
      <c r="E109" s="95"/>
      <c r="F109" s="95"/>
      <c r="G109" s="90" t="s">
        <v>149</v>
      </c>
      <c r="H109" s="90"/>
      <c r="I109" s="48">
        <f>I104</f>
        <v>50.514444444444443</v>
      </c>
    </row>
    <row r="110" spans="1:9" ht="15.75" customHeight="1" x14ac:dyDescent="0.3">
      <c r="A110" s="95"/>
      <c r="B110" s="95"/>
      <c r="C110" s="95"/>
      <c r="D110" s="95"/>
      <c r="E110" s="95"/>
      <c r="F110" s="95"/>
      <c r="G110" s="91" t="s">
        <v>80</v>
      </c>
      <c r="H110" s="91"/>
      <c r="I110" s="49">
        <f>SUM(I105:I109)</f>
        <v>3308.6744444444439</v>
      </c>
    </row>
    <row r="111" spans="1:9" ht="15.75" customHeight="1" x14ac:dyDescent="0.3">
      <c r="A111" s="6" t="s">
        <v>150</v>
      </c>
      <c r="B111" s="6"/>
      <c r="C111" s="6"/>
      <c r="D111" s="6"/>
      <c r="E111" s="6"/>
      <c r="F111" s="6"/>
      <c r="G111" s="6"/>
      <c r="H111" s="6"/>
      <c r="I111" s="6"/>
    </row>
    <row r="112" spans="1:9" ht="15.75" customHeight="1" x14ac:dyDescent="0.3">
      <c r="A112" s="35">
        <v>6</v>
      </c>
      <c r="B112" s="6" t="s">
        <v>151</v>
      </c>
      <c r="C112" s="6"/>
      <c r="D112" s="6"/>
      <c r="E112" s="6"/>
      <c r="F112" s="6"/>
      <c r="G112" s="6"/>
      <c r="H112" s="35" t="s">
        <v>61</v>
      </c>
      <c r="I112" s="35" t="s">
        <v>62</v>
      </c>
    </row>
    <row r="113" spans="1:9" ht="15.75" customHeight="1" x14ac:dyDescent="0.3">
      <c r="A113" s="33" t="s">
        <v>35</v>
      </c>
      <c r="B113" s="5" t="s">
        <v>152</v>
      </c>
      <c r="C113" s="5"/>
      <c r="D113" s="5"/>
      <c r="E113" s="5"/>
      <c r="F113" s="5"/>
      <c r="G113" s="5"/>
      <c r="H113" s="61">
        <v>0.05</v>
      </c>
      <c r="I113" s="46">
        <f>ROUND(H113*I110,2)</f>
        <v>165.43</v>
      </c>
    </row>
    <row r="114" spans="1:9" ht="15.75" customHeight="1" x14ac:dyDescent="0.3">
      <c r="A114" s="33" t="s">
        <v>37</v>
      </c>
      <c r="B114" s="5" t="s">
        <v>153</v>
      </c>
      <c r="C114" s="5"/>
      <c r="D114" s="5"/>
      <c r="E114" s="5"/>
      <c r="F114" s="5"/>
      <c r="G114" s="5"/>
      <c r="H114" s="61">
        <v>0.1</v>
      </c>
      <c r="I114" s="46">
        <f>ROUND(H114*(I110+I113),2)</f>
        <v>347.41</v>
      </c>
    </row>
    <row r="115" spans="1:9" ht="15.75" customHeight="1" x14ac:dyDescent="0.3">
      <c r="A115" s="33" t="s">
        <v>40</v>
      </c>
      <c r="B115" s="96" t="s">
        <v>154</v>
      </c>
      <c r="C115" s="96"/>
      <c r="D115" s="96"/>
      <c r="E115" s="96"/>
      <c r="F115" s="96"/>
      <c r="G115" s="96"/>
      <c r="H115" s="44"/>
      <c r="I115" s="62"/>
    </row>
    <row r="116" spans="1:9" ht="15.75" customHeight="1" x14ac:dyDescent="0.3">
      <c r="A116" s="33" t="s">
        <v>155</v>
      </c>
      <c r="B116" s="5" t="s">
        <v>156</v>
      </c>
      <c r="C116" s="5"/>
      <c r="D116" s="5"/>
      <c r="E116" s="5"/>
      <c r="F116" s="5"/>
      <c r="G116" s="5"/>
      <c r="H116" s="61">
        <v>1.6500000000000001E-2</v>
      </c>
      <c r="I116" s="46">
        <f>ROUND($I$126*H116,2)</f>
        <v>73.53</v>
      </c>
    </row>
    <row r="117" spans="1:9" ht="15.75" customHeight="1" x14ac:dyDescent="0.3">
      <c r="A117" s="33" t="s">
        <v>157</v>
      </c>
      <c r="B117" s="5" t="s">
        <v>158</v>
      </c>
      <c r="C117" s="5"/>
      <c r="D117" s="5"/>
      <c r="E117" s="5"/>
      <c r="F117" s="5"/>
      <c r="G117" s="5"/>
      <c r="H117" s="61">
        <v>7.5999999999999998E-2</v>
      </c>
      <c r="I117" s="46">
        <f>ROUND($I$126*H117,2)</f>
        <v>338.7</v>
      </c>
    </row>
    <row r="118" spans="1:9" ht="15.75" customHeight="1" x14ac:dyDescent="0.3">
      <c r="A118" s="33" t="s">
        <v>159</v>
      </c>
      <c r="B118" s="5" t="s">
        <v>160</v>
      </c>
      <c r="C118" s="5"/>
      <c r="D118" s="5"/>
      <c r="E118" s="5"/>
      <c r="F118" s="5"/>
      <c r="G118" s="5"/>
      <c r="H118" s="61">
        <v>0.05</v>
      </c>
      <c r="I118" s="46">
        <f>ROUND($I$126*H118,2)</f>
        <v>222.83</v>
      </c>
    </row>
    <row r="119" spans="1:9" ht="15.75" customHeight="1" x14ac:dyDescent="0.3">
      <c r="A119" s="6" t="s">
        <v>161</v>
      </c>
      <c r="B119" s="6"/>
      <c r="C119" s="6"/>
      <c r="D119" s="6"/>
      <c r="E119" s="6"/>
      <c r="F119" s="6"/>
      <c r="G119" s="6"/>
      <c r="H119" s="63">
        <f>SUM(H113:H118)</f>
        <v>0.29250000000000004</v>
      </c>
      <c r="I119" s="45">
        <f>SUM(I113:I118)</f>
        <v>1147.8999999999999</v>
      </c>
    </row>
    <row r="120" spans="1:9" ht="15.75" customHeight="1" x14ac:dyDescent="0.3">
      <c r="A120" s="64"/>
      <c r="B120" s="97"/>
      <c r="C120" s="97"/>
      <c r="D120" s="97"/>
      <c r="E120" s="97"/>
      <c r="F120" s="97"/>
      <c r="G120" s="97"/>
      <c r="H120" s="97"/>
      <c r="I120" s="97"/>
    </row>
    <row r="121" spans="1:9" ht="15.75" customHeight="1" x14ac:dyDescent="0.3">
      <c r="A121" s="65" t="s">
        <v>162</v>
      </c>
      <c r="B121" s="98" t="s">
        <v>163</v>
      </c>
      <c r="C121" s="98"/>
      <c r="D121" s="98"/>
      <c r="E121" s="98"/>
      <c r="F121" s="98"/>
      <c r="G121" s="98"/>
      <c r="H121" s="67">
        <f>SUM(H116+H117+H118)</f>
        <v>0.14250000000000002</v>
      </c>
      <c r="I121" s="68"/>
    </row>
    <row r="122" spans="1:9" ht="15.75" customHeight="1" x14ac:dyDescent="0.3">
      <c r="A122" s="65"/>
      <c r="B122" s="98">
        <v>100</v>
      </c>
      <c r="C122" s="98"/>
      <c r="D122" s="98"/>
      <c r="E122" s="98"/>
      <c r="F122" s="98"/>
      <c r="G122" s="98"/>
      <c r="H122" s="67"/>
      <c r="I122" s="68"/>
    </row>
    <row r="123" spans="1:9" ht="15.75" customHeight="1" x14ac:dyDescent="0.3">
      <c r="A123" s="69"/>
      <c r="B123" s="66"/>
      <c r="C123" s="66"/>
      <c r="D123" s="66"/>
      <c r="E123" s="66"/>
      <c r="F123" s="66"/>
      <c r="G123" s="66"/>
      <c r="H123" s="67"/>
      <c r="I123" s="68"/>
    </row>
    <row r="124" spans="1:9" ht="15.75" customHeight="1" x14ac:dyDescent="0.3">
      <c r="A124" s="65" t="s">
        <v>164</v>
      </c>
      <c r="B124" s="98" t="s">
        <v>165</v>
      </c>
      <c r="C124" s="98"/>
      <c r="D124" s="98"/>
      <c r="E124" s="98"/>
      <c r="F124" s="98"/>
      <c r="G124" s="98"/>
      <c r="H124" s="67"/>
      <c r="I124" s="68">
        <f>I110+I113+I114</f>
        <v>3821.5144444444436</v>
      </c>
    </row>
    <row r="125" spans="1:9" ht="15.75" customHeight="1" x14ac:dyDescent="0.3">
      <c r="A125" s="65"/>
      <c r="B125" s="66"/>
      <c r="C125" s="66"/>
      <c r="D125" s="66"/>
      <c r="E125" s="66"/>
      <c r="F125" s="66"/>
      <c r="G125" s="66"/>
      <c r="H125" s="67"/>
      <c r="I125" s="68"/>
    </row>
    <row r="126" spans="1:9" ht="15.75" customHeight="1" x14ac:dyDescent="0.3">
      <c r="A126" s="65" t="s">
        <v>166</v>
      </c>
      <c r="B126" s="98" t="s">
        <v>167</v>
      </c>
      <c r="C126" s="98"/>
      <c r="D126" s="98"/>
      <c r="E126" s="98"/>
      <c r="F126" s="98"/>
      <c r="G126" s="98"/>
      <c r="H126" s="67"/>
      <c r="I126" s="68">
        <f>ROUND(I124/(1-H121),2)</f>
        <v>4456.58</v>
      </c>
    </row>
    <row r="127" spans="1:9" ht="15.75" customHeight="1" x14ac:dyDescent="0.3">
      <c r="A127" s="65"/>
      <c r="B127" s="66"/>
      <c r="C127" s="66"/>
      <c r="D127" s="66"/>
      <c r="E127" s="66"/>
      <c r="F127" s="66"/>
      <c r="G127" s="66"/>
      <c r="H127" s="67"/>
      <c r="I127" s="68"/>
    </row>
    <row r="128" spans="1:9" ht="15.75" customHeight="1" x14ac:dyDescent="0.3">
      <c r="A128" s="65"/>
      <c r="B128" s="98" t="s">
        <v>168</v>
      </c>
      <c r="C128" s="98"/>
      <c r="D128" s="98"/>
      <c r="E128" s="98"/>
      <c r="F128" s="98"/>
      <c r="G128" s="98"/>
      <c r="H128" s="67"/>
      <c r="I128" s="68">
        <f>I126-I124</f>
        <v>635.06555555555633</v>
      </c>
    </row>
    <row r="129" spans="1:9" ht="15.75" customHeight="1" x14ac:dyDescent="0.3">
      <c r="A129" s="64"/>
      <c r="B129" s="70"/>
      <c r="C129" s="70"/>
      <c r="D129" s="70"/>
      <c r="E129" s="70"/>
      <c r="F129" s="70"/>
      <c r="G129" s="70"/>
      <c r="H129" s="70"/>
      <c r="I129" s="71"/>
    </row>
    <row r="130" spans="1:9" ht="15.75" customHeight="1" x14ac:dyDescent="0.3">
      <c r="A130" s="6" t="s">
        <v>169</v>
      </c>
      <c r="B130" s="6"/>
      <c r="C130" s="6"/>
      <c r="D130" s="6"/>
      <c r="E130" s="6"/>
      <c r="F130" s="6"/>
      <c r="G130" s="6"/>
      <c r="H130" s="6"/>
      <c r="I130" s="6"/>
    </row>
    <row r="131" spans="1:9" ht="15.75" customHeight="1" x14ac:dyDescent="0.3">
      <c r="A131" s="6" t="s">
        <v>170</v>
      </c>
      <c r="B131" s="6"/>
      <c r="C131" s="6"/>
      <c r="D131" s="6"/>
      <c r="E131" s="6"/>
      <c r="F131" s="6"/>
      <c r="G131" s="6"/>
      <c r="H131" s="6"/>
      <c r="I131" s="35" t="s">
        <v>62</v>
      </c>
    </row>
    <row r="132" spans="1:9" ht="15.75" customHeight="1" x14ac:dyDescent="0.3">
      <c r="A132" s="34" t="s">
        <v>35</v>
      </c>
      <c r="B132" s="5" t="str">
        <f>A21</f>
        <v>MÓDULO 1 - COMPOSIÇÃO DA REMUNERAÇÃO</v>
      </c>
      <c r="C132" s="5"/>
      <c r="D132" s="5"/>
      <c r="E132" s="5"/>
      <c r="F132" s="5"/>
      <c r="G132" s="5"/>
      <c r="H132" s="5"/>
      <c r="I132" s="72">
        <f>I29</f>
        <v>1445.55</v>
      </c>
    </row>
    <row r="133" spans="1:9" ht="15.75" customHeight="1" x14ac:dyDescent="0.3">
      <c r="A133" s="34" t="s">
        <v>37</v>
      </c>
      <c r="B133" s="5" t="str">
        <f>A31</f>
        <v>MÓDULO 2 – ENCARGOS E BENEFÍCIOS ANUAIS, MENSAIS E DIÁRIOS</v>
      </c>
      <c r="C133" s="5"/>
      <c r="D133" s="5"/>
      <c r="E133" s="5"/>
      <c r="F133" s="5"/>
      <c r="G133" s="5"/>
      <c r="H133" s="5"/>
      <c r="I133" s="72">
        <f>I62</f>
        <v>1568.48</v>
      </c>
    </row>
    <row r="134" spans="1:9" ht="15.75" customHeight="1" x14ac:dyDescent="0.3">
      <c r="A134" s="34" t="s">
        <v>40</v>
      </c>
      <c r="B134" s="5" t="str">
        <f>A66</f>
        <v>MÓDULO 3 – PROVISÃO PARA RESCISÃO</v>
      </c>
      <c r="C134" s="5"/>
      <c r="D134" s="5"/>
      <c r="E134" s="5"/>
      <c r="F134" s="5"/>
      <c r="G134" s="5"/>
      <c r="H134" s="5"/>
      <c r="I134" s="72">
        <f>I73</f>
        <v>212.18</v>
      </c>
    </row>
    <row r="135" spans="1:9" ht="15.75" customHeight="1" x14ac:dyDescent="0.3">
      <c r="A135" s="34" t="s">
        <v>43</v>
      </c>
      <c r="B135" s="5" t="str">
        <f>A78</f>
        <v>MÓDULO 4 – CUSTO DE REPOSIÇÃO DO PROFISSIONAL AUSENTE</v>
      </c>
      <c r="C135" s="5"/>
      <c r="D135" s="5"/>
      <c r="E135" s="5"/>
      <c r="F135" s="5"/>
      <c r="G135" s="5"/>
      <c r="H135" s="5"/>
      <c r="I135" s="72">
        <f>I96</f>
        <v>31.949999999999996</v>
      </c>
    </row>
    <row r="136" spans="1:9" ht="15.75" customHeight="1" x14ac:dyDescent="0.3">
      <c r="A136" s="34" t="s">
        <v>67</v>
      </c>
      <c r="B136" s="5" t="str">
        <f>A98</f>
        <v>MÓDULO 5 – INSUMOS DIVERSOS</v>
      </c>
      <c r="C136" s="5"/>
      <c r="D136" s="5"/>
      <c r="E136" s="5"/>
      <c r="F136" s="5"/>
      <c r="G136" s="5"/>
      <c r="H136" s="5"/>
      <c r="I136" s="72">
        <f>I104</f>
        <v>50.514444444444443</v>
      </c>
    </row>
    <row r="137" spans="1:9" ht="15.75" customHeight="1" x14ac:dyDescent="0.3">
      <c r="A137" s="6" t="s">
        <v>171</v>
      </c>
      <c r="B137" s="6"/>
      <c r="C137" s="6"/>
      <c r="D137" s="6"/>
      <c r="E137" s="6"/>
      <c r="F137" s="6"/>
      <c r="G137" s="6"/>
      <c r="H137" s="6"/>
      <c r="I137" s="45">
        <f>SUM(I132:I136)</f>
        <v>3308.6744444444439</v>
      </c>
    </row>
    <row r="138" spans="1:9" ht="15.75" customHeight="1" x14ac:dyDescent="0.3">
      <c r="A138" s="34" t="s">
        <v>69</v>
      </c>
      <c r="B138" s="5" t="str">
        <f>A111</f>
        <v>MÓDULO 6 – CUSTOS INDIRETOS, TRIBUTOS E LUCRO</v>
      </c>
      <c r="C138" s="5"/>
      <c r="D138" s="5"/>
      <c r="E138" s="5"/>
      <c r="F138" s="5"/>
      <c r="G138" s="5"/>
      <c r="H138" s="5"/>
      <c r="I138" s="72">
        <f>I119</f>
        <v>1147.8999999999999</v>
      </c>
    </row>
    <row r="139" spans="1:9" ht="15.75" customHeight="1" x14ac:dyDescent="0.3">
      <c r="A139" s="6" t="s">
        <v>172</v>
      </c>
      <c r="B139" s="6"/>
      <c r="C139" s="6"/>
      <c r="D139" s="6"/>
      <c r="E139" s="6"/>
      <c r="F139" s="6"/>
      <c r="G139" s="6"/>
      <c r="H139" s="6"/>
      <c r="I139" s="45">
        <f>SUM(I137:I138)</f>
        <v>4456.5744444444435</v>
      </c>
    </row>
    <row r="140" spans="1:9" ht="15.75" customHeight="1" x14ac:dyDescent="0.3"/>
    <row r="141" spans="1:9" ht="15.75" customHeight="1" x14ac:dyDescent="0.3"/>
    <row r="142" spans="1:9" ht="15.75" customHeight="1" x14ac:dyDescent="0.3"/>
    <row r="143" spans="1:9" ht="15.75" customHeight="1" x14ac:dyDescent="0.3"/>
    <row r="144" spans="1:9"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sheetData>
  <mergeCells count="144">
    <mergeCell ref="B135:H135"/>
    <mergeCell ref="B136:H136"/>
    <mergeCell ref="A137:H137"/>
    <mergeCell ref="B138:H138"/>
    <mergeCell ref="A139:H139"/>
    <mergeCell ref="B122:G122"/>
    <mergeCell ref="B124:G124"/>
    <mergeCell ref="B126:G126"/>
    <mergeCell ref="B128:G128"/>
    <mergeCell ref="A130:I130"/>
    <mergeCell ref="A131:H131"/>
    <mergeCell ref="B132:H132"/>
    <mergeCell ref="B133:H133"/>
    <mergeCell ref="B134:H134"/>
    <mergeCell ref="B113:G113"/>
    <mergeCell ref="B114:G114"/>
    <mergeCell ref="B115:G115"/>
    <mergeCell ref="B116:G116"/>
    <mergeCell ref="B117:G117"/>
    <mergeCell ref="B118:G118"/>
    <mergeCell ref="A119:G119"/>
    <mergeCell ref="B120:I120"/>
    <mergeCell ref="B121:G121"/>
    <mergeCell ref="A105:F110"/>
    <mergeCell ref="G105:H105"/>
    <mergeCell ref="G106:H106"/>
    <mergeCell ref="G107:H107"/>
    <mergeCell ref="G108:H108"/>
    <mergeCell ref="G109:H109"/>
    <mergeCell ref="G110:H110"/>
    <mergeCell ref="A111:I111"/>
    <mergeCell ref="B112:G112"/>
    <mergeCell ref="A96:H96"/>
    <mergeCell ref="A97:I97"/>
    <mergeCell ref="A98:I98"/>
    <mergeCell ref="B99:G99"/>
    <mergeCell ref="B100:G100"/>
    <mergeCell ref="B101:G101"/>
    <mergeCell ref="B102:G102"/>
    <mergeCell ref="B103:G103"/>
    <mergeCell ref="A104:G104"/>
    <mergeCell ref="A87:I87"/>
    <mergeCell ref="A88:G88"/>
    <mergeCell ref="B89:G89"/>
    <mergeCell ref="A90:G90"/>
    <mergeCell ref="A91:I91"/>
    <mergeCell ref="A92:I92"/>
    <mergeCell ref="A93:H93"/>
    <mergeCell ref="B94:H94"/>
    <mergeCell ref="B95:H95"/>
    <mergeCell ref="A78:I78"/>
    <mergeCell ref="A79:G79"/>
    <mergeCell ref="B80:G80"/>
    <mergeCell ref="B81:G81"/>
    <mergeCell ref="B82:G82"/>
    <mergeCell ref="B83:G83"/>
    <mergeCell ref="B84:G84"/>
    <mergeCell ref="B85:G85"/>
    <mergeCell ref="A86:G86"/>
    <mergeCell ref="A66:I66"/>
    <mergeCell ref="B67:G67"/>
    <mergeCell ref="B68:G68"/>
    <mergeCell ref="B69:G69"/>
    <mergeCell ref="B70:G70"/>
    <mergeCell ref="B71:G71"/>
    <mergeCell ref="B72:G72"/>
    <mergeCell ref="A73:G73"/>
    <mergeCell ref="A74:F77"/>
    <mergeCell ref="G74:H74"/>
    <mergeCell ref="G75:H75"/>
    <mergeCell ref="G76:H76"/>
    <mergeCell ref="G77:H77"/>
    <mergeCell ref="A58:H58"/>
    <mergeCell ref="B59:H59"/>
    <mergeCell ref="B60:H60"/>
    <mergeCell ref="B61:H61"/>
    <mergeCell ref="A62:H62"/>
    <mergeCell ref="A63:F65"/>
    <mergeCell ref="G63:H63"/>
    <mergeCell ref="G64:H64"/>
    <mergeCell ref="G65:H65"/>
    <mergeCell ref="A49:I49"/>
    <mergeCell ref="A50:G50"/>
    <mergeCell ref="B51:G51"/>
    <mergeCell ref="B52:G52"/>
    <mergeCell ref="B53:G53"/>
    <mergeCell ref="B54:G54"/>
    <mergeCell ref="A55:H55"/>
    <mergeCell ref="A56:I56"/>
    <mergeCell ref="A57:I57"/>
    <mergeCell ref="B40:G40"/>
    <mergeCell ref="B41:G41"/>
    <mergeCell ref="B42:G42"/>
    <mergeCell ref="B43:G43"/>
    <mergeCell ref="B44:G44"/>
    <mergeCell ref="B45:G45"/>
    <mergeCell ref="B46:G46"/>
    <mergeCell ref="B47:G47"/>
    <mergeCell ref="A48:G48"/>
    <mergeCell ref="A32:G32"/>
    <mergeCell ref="B33:G33"/>
    <mergeCell ref="B34:G34"/>
    <mergeCell ref="A35:G35"/>
    <mergeCell ref="A36:F38"/>
    <mergeCell ref="G36:H36"/>
    <mergeCell ref="G37:H37"/>
    <mergeCell ref="G38:H38"/>
    <mergeCell ref="A39:G39"/>
    <mergeCell ref="B23:G23"/>
    <mergeCell ref="B24:G24"/>
    <mergeCell ref="B25:G25"/>
    <mergeCell ref="B26:G26"/>
    <mergeCell ref="B27:G27"/>
    <mergeCell ref="B28:G28"/>
    <mergeCell ref="A29:H29"/>
    <mergeCell ref="A30:I30"/>
    <mergeCell ref="A31:I31"/>
    <mergeCell ref="A14:I14"/>
    <mergeCell ref="B15:H15"/>
    <mergeCell ref="B16:H16"/>
    <mergeCell ref="B17:H17"/>
    <mergeCell ref="B18:H18"/>
    <mergeCell ref="B19:H19"/>
    <mergeCell ref="A20:I20"/>
    <mergeCell ref="A21:I21"/>
    <mergeCell ref="B22:G22"/>
    <mergeCell ref="B9:H9"/>
    <mergeCell ref="A10:I10"/>
    <mergeCell ref="A11:I11"/>
    <mergeCell ref="A12:B12"/>
    <mergeCell ref="C12:D12"/>
    <mergeCell ref="E12:I12"/>
    <mergeCell ref="A13:B13"/>
    <mergeCell ref="C13:D13"/>
    <mergeCell ref="E13:I13"/>
    <mergeCell ref="A1:I1"/>
    <mergeCell ref="A2:I2"/>
    <mergeCell ref="A3:G3"/>
    <mergeCell ref="H3:I3"/>
    <mergeCell ref="A4:I4"/>
    <mergeCell ref="A5:I5"/>
    <mergeCell ref="B6:H6"/>
    <mergeCell ref="B7:H7"/>
    <mergeCell ref="B8:H8"/>
  </mergeCells>
  <pageMargins left="0.31527777777777799" right="0.31527777777777799" top="0.31527777777777799" bottom="0.31527777777777799" header="0.511811023622047" footer="0.511811023622047"/>
  <pageSetup paperSize="9" scale="68"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997"/>
  <sheetViews>
    <sheetView topLeftCell="A28" zoomScale="80" zoomScaleNormal="80" workbookViewId="0">
      <selection activeCell="I53" sqref="I53"/>
    </sheetView>
  </sheetViews>
  <sheetFormatPr defaultColWidth="8.6640625" defaultRowHeight="14.25" customHeight="1" x14ac:dyDescent="0.3"/>
  <cols>
    <col min="1" max="1" width="7.44140625" customWidth="1"/>
    <col min="2" max="2" width="12.44140625" customWidth="1"/>
    <col min="3" max="3" width="15" customWidth="1"/>
    <col min="4" max="4" width="15.33203125" customWidth="1"/>
    <col min="5" max="5" width="13.44140625" customWidth="1"/>
    <col min="6" max="6" width="13.5546875" customWidth="1"/>
    <col min="7" max="7" width="11.88671875" customWidth="1"/>
    <col min="8" max="8" width="12.88671875" customWidth="1"/>
    <col min="9" max="9" width="33.77734375" customWidth="1"/>
    <col min="10" max="10" width="7.109375" customWidth="1"/>
    <col min="11" max="11" width="10.5546875" customWidth="1"/>
    <col min="12" max="12" width="12.88671875" customWidth="1"/>
    <col min="13" max="13" width="7.109375" customWidth="1"/>
    <col min="14" max="14" width="10.5546875" customWidth="1"/>
    <col min="15" max="1025" width="14.44140625" customWidth="1"/>
  </cols>
  <sheetData>
    <row r="1" spans="1:10" ht="14.4" x14ac:dyDescent="0.3">
      <c r="A1" s="8" t="s">
        <v>182</v>
      </c>
      <c r="B1" s="8"/>
      <c r="C1" s="8"/>
      <c r="D1" s="8"/>
      <c r="E1" s="8"/>
      <c r="F1" s="8"/>
      <c r="G1" s="8"/>
      <c r="H1" s="8"/>
      <c r="I1" s="8"/>
    </row>
    <row r="2" spans="1:10" ht="14.4" x14ac:dyDescent="0.3">
      <c r="A2" s="8"/>
      <c r="B2" s="8"/>
      <c r="C2" s="8"/>
      <c r="D2" s="8"/>
      <c r="E2" s="8"/>
      <c r="F2" s="8"/>
      <c r="G2" s="8"/>
      <c r="H2" s="8"/>
      <c r="I2" s="8"/>
    </row>
    <row r="3" spans="1:10" ht="14.4" x14ac:dyDescent="0.3">
      <c r="A3" s="8" t="s">
        <v>32</v>
      </c>
      <c r="B3" s="8"/>
      <c r="C3" s="8"/>
      <c r="D3" s="8"/>
      <c r="E3" s="8"/>
      <c r="F3" s="8"/>
      <c r="G3" s="8"/>
      <c r="H3" s="7" t="s">
        <v>33</v>
      </c>
      <c r="I3" s="7"/>
    </row>
    <row r="4" spans="1:10" ht="14.4" x14ac:dyDescent="0.3">
      <c r="A4" s="8"/>
      <c r="B4" s="8"/>
      <c r="C4" s="8"/>
      <c r="D4" s="8"/>
      <c r="E4" s="8"/>
      <c r="F4" s="8"/>
      <c r="G4" s="8"/>
      <c r="H4" s="8"/>
      <c r="I4" s="8"/>
    </row>
    <row r="5" spans="1:10" ht="14.4" x14ac:dyDescent="0.3">
      <c r="A5" s="6" t="s">
        <v>34</v>
      </c>
      <c r="B5" s="6"/>
      <c r="C5" s="6"/>
      <c r="D5" s="6"/>
      <c r="E5" s="6"/>
      <c r="F5" s="6"/>
      <c r="G5" s="6"/>
      <c r="H5" s="6"/>
      <c r="I5" s="6"/>
    </row>
    <row r="6" spans="1:10" ht="14.4" x14ac:dyDescent="0.3">
      <c r="A6" s="34" t="s">
        <v>35</v>
      </c>
      <c r="B6" s="5" t="s">
        <v>36</v>
      </c>
      <c r="C6" s="5"/>
      <c r="D6" s="5"/>
      <c r="E6" s="5"/>
      <c r="F6" s="5"/>
      <c r="G6" s="5"/>
      <c r="H6" s="5"/>
      <c r="I6" s="36"/>
    </row>
    <row r="7" spans="1:10" ht="14.4" x14ac:dyDescent="0.3">
      <c r="A7" s="34" t="s">
        <v>37</v>
      </c>
      <c r="B7" s="5" t="s">
        <v>38</v>
      </c>
      <c r="C7" s="5"/>
      <c r="D7" s="5"/>
      <c r="E7" s="5"/>
      <c r="F7" s="5"/>
      <c r="G7" s="5"/>
      <c r="H7" s="5"/>
      <c r="I7" s="34" t="s">
        <v>39</v>
      </c>
    </row>
    <row r="8" spans="1:10" ht="14.4" x14ac:dyDescent="0.3">
      <c r="A8" s="34" t="s">
        <v>40</v>
      </c>
      <c r="B8" s="5" t="s">
        <v>41</v>
      </c>
      <c r="C8" s="5"/>
      <c r="D8" s="5"/>
      <c r="E8" s="5"/>
      <c r="F8" s="5"/>
      <c r="G8" s="5"/>
      <c r="H8" s="5"/>
      <c r="I8" s="34" t="s">
        <v>42</v>
      </c>
    </row>
    <row r="9" spans="1:10" ht="14.4" x14ac:dyDescent="0.3">
      <c r="A9" s="34" t="s">
        <v>43</v>
      </c>
      <c r="B9" s="5" t="s">
        <v>44</v>
      </c>
      <c r="C9" s="5"/>
      <c r="D9" s="5"/>
      <c r="E9" s="5"/>
      <c r="F9" s="5"/>
      <c r="G9" s="5"/>
      <c r="H9" s="5"/>
      <c r="I9" s="34">
        <v>9</v>
      </c>
    </row>
    <row r="10" spans="1:10" ht="14.4" x14ac:dyDescent="0.3">
      <c r="A10" s="4"/>
      <c r="B10" s="4"/>
      <c r="C10" s="4"/>
      <c r="D10" s="4"/>
      <c r="E10" s="4"/>
      <c r="F10" s="4"/>
      <c r="G10" s="4"/>
      <c r="H10" s="4"/>
      <c r="I10" s="4"/>
    </row>
    <row r="11" spans="1:10" ht="14.4" x14ac:dyDescent="0.3">
      <c r="A11" s="6" t="s">
        <v>45</v>
      </c>
      <c r="B11" s="6"/>
      <c r="C11" s="6"/>
      <c r="D11" s="6"/>
      <c r="E11" s="6"/>
      <c r="F11" s="6"/>
      <c r="G11" s="6"/>
      <c r="H11" s="6"/>
      <c r="I11" s="6"/>
    </row>
    <row r="12" spans="1:10" ht="12.75" customHeight="1" x14ac:dyDescent="0.3">
      <c r="A12" s="7" t="s">
        <v>46</v>
      </c>
      <c r="B12" s="7"/>
      <c r="C12" s="7" t="s">
        <v>47</v>
      </c>
      <c r="D12" s="7"/>
      <c r="E12" s="7" t="s">
        <v>48</v>
      </c>
      <c r="F12" s="7"/>
      <c r="G12" s="7"/>
      <c r="H12" s="7"/>
      <c r="I12" s="7"/>
    </row>
    <row r="13" spans="1:10" ht="24.75" customHeight="1" x14ac:dyDescent="0.3">
      <c r="A13" s="3" t="s">
        <v>49</v>
      </c>
      <c r="B13" s="3"/>
      <c r="C13" s="2" t="s">
        <v>12</v>
      </c>
      <c r="D13" s="2"/>
      <c r="E13" s="1">
        <v>1</v>
      </c>
      <c r="F13" s="1"/>
      <c r="G13" s="1"/>
      <c r="H13" s="1"/>
      <c r="I13" s="1"/>
    </row>
    <row r="14" spans="1:10" ht="14.4" x14ac:dyDescent="0.3">
      <c r="A14" s="6" t="s">
        <v>50</v>
      </c>
      <c r="B14" s="6"/>
      <c r="C14" s="6"/>
      <c r="D14" s="6"/>
      <c r="E14" s="6"/>
      <c r="F14" s="6"/>
      <c r="G14" s="6"/>
      <c r="H14" s="6"/>
      <c r="I14" s="6"/>
    </row>
    <row r="15" spans="1:10" ht="14.4" x14ac:dyDescent="0.3">
      <c r="A15" s="34">
        <v>1</v>
      </c>
      <c r="B15" s="5" t="s">
        <v>51</v>
      </c>
      <c r="C15" s="5"/>
      <c r="D15" s="5"/>
      <c r="E15" s="5"/>
      <c r="F15" s="5"/>
      <c r="G15" s="5"/>
      <c r="H15" s="5"/>
      <c r="I15" s="38" t="s">
        <v>23</v>
      </c>
      <c r="J15" s="39"/>
    </row>
    <row r="16" spans="1:10" ht="14.4" x14ac:dyDescent="0.3">
      <c r="A16" s="34">
        <v>2</v>
      </c>
      <c r="B16" s="5" t="s">
        <v>53</v>
      </c>
      <c r="C16" s="5"/>
      <c r="D16" s="5"/>
      <c r="E16" s="5"/>
      <c r="F16" s="5"/>
      <c r="G16" s="5"/>
      <c r="H16" s="5"/>
      <c r="I16" s="34" t="s">
        <v>28</v>
      </c>
    </row>
    <row r="17" spans="1:9" ht="14.4" x14ac:dyDescent="0.3">
      <c r="A17" s="34">
        <v>3</v>
      </c>
      <c r="B17" s="5" t="s">
        <v>54</v>
      </c>
      <c r="C17" s="5"/>
      <c r="D17" s="5"/>
      <c r="E17" s="5"/>
      <c r="F17" s="5"/>
      <c r="G17" s="5"/>
      <c r="H17" s="5"/>
      <c r="I17" s="40">
        <v>1445.55</v>
      </c>
    </row>
    <row r="18" spans="1:9" ht="39.6" x14ac:dyDescent="0.3">
      <c r="A18" s="38">
        <v>4</v>
      </c>
      <c r="B18" s="86" t="s">
        <v>55</v>
      </c>
      <c r="C18" s="86"/>
      <c r="D18" s="86"/>
      <c r="E18" s="86"/>
      <c r="F18" s="86"/>
      <c r="G18" s="86"/>
      <c r="H18" s="86"/>
      <c r="I18" s="37" t="s">
        <v>56</v>
      </c>
    </row>
    <row r="19" spans="1:9" ht="14.4" x14ac:dyDescent="0.3">
      <c r="A19" s="34">
        <v>5</v>
      </c>
      <c r="B19" s="5" t="s">
        <v>57</v>
      </c>
      <c r="C19" s="5"/>
      <c r="D19" s="5"/>
      <c r="E19" s="5"/>
      <c r="F19" s="5"/>
      <c r="G19" s="5"/>
      <c r="H19" s="5"/>
      <c r="I19" s="36" t="s">
        <v>58</v>
      </c>
    </row>
    <row r="20" spans="1:9" ht="14.4" x14ac:dyDescent="0.3">
      <c r="A20" s="87"/>
      <c r="B20" s="87"/>
      <c r="C20" s="87"/>
      <c r="D20" s="87"/>
      <c r="E20" s="87"/>
      <c r="F20" s="87"/>
      <c r="G20" s="87"/>
      <c r="H20" s="87"/>
      <c r="I20" s="87"/>
    </row>
    <row r="21" spans="1:9" ht="15.75" customHeight="1" x14ac:dyDescent="0.3">
      <c r="A21" s="6" t="s">
        <v>59</v>
      </c>
      <c r="B21" s="6"/>
      <c r="C21" s="6"/>
      <c r="D21" s="6"/>
      <c r="E21" s="6"/>
      <c r="F21" s="6"/>
      <c r="G21" s="6"/>
      <c r="H21" s="6"/>
      <c r="I21" s="6"/>
    </row>
    <row r="22" spans="1:9" ht="15.75" customHeight="1" x14ac:dyDescent="0.3">
      <c r="A22" s="42">
        <v>1</v>
      </c>
      <c r="B22" s="6" t="s">
        <v>60</v>
      </c>
      <c r="C22" s="6"/>
      <c r="D22" s="6"/>
      <c r="E22" s="6"/>
      <c r="F22" s="6"/>
      <c r="G22" s="6"/>
      <c r="H22" s="35" t="s">
        <v>61</v>
      </c>
      <c r="I22" s="35" t="s">
        <v>62</v>
      </c>
    </row>
    <row r="23" spans="1:9" ht="15.75" customHeight="1" x14ac:dyDescent="0.3">
      <c r="A23" s="33" t="s">
        <v>35</v>
      </c>
      <c r="B23" s="5" t="s">
        <v>63</v>
      </c>
      <c r="C23" s="5"/>
      <c r="D23" s="5"/>
      <c r="E23" s="5"/>
      <c r="F23" s="5"/>
      <c r="G23" s="5"/>
      <c r="H23" s="41"/>
      <c r="I23" s="43">
        <f>I17</f>
        <v>1445.55</v>
      </c>
    </row>
    <row r="24" spans="1:9" ht="15.75" customHeight="1" x14ac:dyDescent="0.3">
      <c r="A24" s="33" t="s">
        <v>37</v>
      </c>
      <c r="B24" s="5" t="s">
        <v>64</v>
      </c>
      <c r="C24" s="5"/>
      <c r="D24" s="5"/>
      <c r="E24" s="5"/>
      <c r="F24" s="5"/>
      <c r="G24" s="5"/>
      <c r="H24" s="44"/>
      <c r="I24" s="43">
        <v>0</v>
      </c>
    </row>
    <row r="25" spans="1:9" ht="15.75" customHeight="1" x14ac:dyDescent="0.3">
      <c r="A25" s="33" t="s">
        <v>40</v>
      </c>
      <c r="B25" s="5" t="s">
        <v>65</v>
      </c>
      <c r="C25" s="5"/>
      <c r="D25" s="5"/>
      <c r="E25" s="5"/>
      <c r="F25" s="5"/>
      <c r="G25" s="5"/>
      <c r="H25" s="44"/>
      <c r="I25" s="43">
        <v>0</v>
      </c>
    </row>
    <row r="26" spans="1:9" ht="15.75" customHeight="1" x14ac:dyDescent="0.3">
      <c r="A26" s="33" t="s">
        <v>43</v>
      </c>
      <c r="B26" s="5" t="s">
        <v>66</v>
      </c>
      <c r="C26" s="5"/>
      <c r="D26" s="5"/>
      <c r="E26" s="5"/>
      <c r="F26" s="5"/>
      <c r="G26" s="5"/>
      <c r="H26" s="44"/>
      <c r="I26" s="43">
        <v>0</v>
      </c>
    </row>
    <row r="27" spans="1:9" ht="15.75" customHeight="1" x14ac:dyDescent="0.3">
      <c r="A27" s="33" t="s">
        <v>67</v>
      </c>
      <c r="B27" s="5" t="s">
        <v>68</v>
      </c>
      <c r="C27" s="5"/>
      <c r="D27" s="5"/>
      <c r="E27" s="5"/>
      <c r="F27" s="5"/>
      <c r="G27" s="5"/>
      <c r="H27" s="44"/>
      <c r="I27" s="43">
        <v>0</v>
      </c>
    </row>
    <row r="28" spans="1:9" ht="15.75" customHeight="1" x14ac:dyDescent="0.3">
      <c r="A28" s="33" t="s">
        <v>69</v>
      </c>
      <c r="B28" s="5" t="s">
        <v>70</v>
      </c>
      <c r="C28" s="5"/>
      <c r="D28" s="5"/>
      <c r="E28" s="5"/>
      <c r="F28" s="5"/>
      <c r="G28" s="5"/>
      <c r="H28" s="44"/>
      <c r="I28" s="43">
        <v>0</v>
      </c>
    </row>
    <row r="29" spans="1:9" ht="15.75" customHeight="1" x14ac:dyDescent="0.3">
      <c r="A29" s="6" t="s">
        <v>71</v>
      </c>
      <c r="B29" s="6"/>
      <c r="C29" s="6"/>
      <c r="D29" s="6"/>
      <c r="E29" s="6"/>
      <c r="F29" s="6"/>
      <c r="G29" s="6"/>
      <c r="H29" s="6"/>
      <c r="I29" s="45">
        <f>SUM(I23:I28)</f>
        <v>1445.55</v>
      </c>
    </row>
    <row r="30" spans="1:9" ht="15.75" customHeight="1" x14ac:dyDescent="0.3">
      <c r="A30" s="88"/>
      <c r="B30" s="88"/>
      <c r="C30" s="88"/>
      <c r="D30" s="88"/>
      <c r="E30" s="88"/>
      <c r="F30" s="88"/>
      <c r="G30" s="88"/>
      <c r="H30" s="88"/>
      <c r="I30" s="88"/>
    </row>
    <row r="31" spans="1:9" ht="15.75" customHeight="1" x14ac:dyDescent="0.3">
      <c r="A31" s="6" t="s">
        <v>72</v>
      </c>
      <c r="B31" s="6"/>
      <c r="C31" s="6"/>
      <c r="D31" s="6"/>
      <c r="E31" s="6"/>
      <c r="F31" s="6"/>
      <c r="G31" s="6"/>
      <c r="H31" s="6"/>
      <c r="I31" s="6"/>
    </row>
    <row r="32" spans="1:9" ht="15.75" customHeight="1" x14ac:dyDescent="0.3">
      <c r="A32" s="6" t="s">
        <v>73</v>
      </c>
      <c r="B32" s="6"/>
      <c r="C32" s="6"/>
      <c r="D32" s="6"/>
      <c r="E32" s="6"/>
      <c r="F32" s="6"/>
      <c r="G32" s="6"/>
      <c r="H32" s="35" t="s">
        <v>61</v>
      </c>
      <c r="I32" s="35" t="s">
        <v>62</v>
      </c>
    </row>
    <row r="33" spans="1:9" ht="15.75" customHeight="1" x14ac:dyDescent="0.3">
      <c r="A33" s="33" t="s">
        <v>35</v>
      </c>
      <c r="B33" s="5" t="s">
        <v>74</v>
      </c>
      <c r="C33" s="5"/>
      <c r="D33" s="5"/>
      <c r="E33" s="5"/>
      <c r="F33" s="5"/>
      <c r="G33" s="5"/>
      <c r="H33" s="44">
        <f>ROUND(1/12,4)</f>
        <v>8.3299999999999999E-2</v>
      </c>
      <c r="I33" s="46">
        <f>ROUND(I29*H33,2)</f>
        <v>120.41</v>
      </c>
    </row>
    <row r="34" spans="1:9" ht="15.75" customHeight="1" x14ac:dyDescent="0.3">
      <c r="A34" s="33" t="s">
        <v>37</v>
      </c>
      <c r="B34" s="5" t="s">
        <v>75</v>
      </c>
      <c r="C34" s="5"/>
      <c r="D34" s="5"/>
      <c r="E34" s="5"/>
      <c r="F34" s="5"/>
      <c r="G34" s="5"/>
      <c r="H34" s="44">
        <v>0.121</v>
      </c>
      <c r="I34" s="46">
        <f>ROUND(I29*H34,2)</f>
        <v>174.91</v>
      </c>
    </row>
    <row r="35" spans="1:9" ht="15.75" customHeight="1" x14ac:dyDescent="0.3">
      <c r="A35" s="6" t="s">
        <v>76</v>
      </c>
      <c r="B35" s="6"/>
      <c r="C35" s="6"/>
      <c r="D35" s="6"/>
      <c r="E35" s="6"/>
      <c r="F35" s="6"/>
      <c r="G35" s="6"/>
      <c r="H35" s="47">
        <f>SUM(H33:H34)</f>
        <v>0.20429999999999998</v>
      </c>
      <c r="I35" s="45">
        <f>SUM(I33:I34)</f>
        <v>295.32</v>
      </c>
    </row>
    <row r="36" spans="1:9" ht="15.75" customHeight="1" x14ac:dyDescent="0.3">
      <c r="A36" s="89" t="s">
        <v>77</v>
      </c>
      <c r="B36" s="89"/>
      <c r="C36" s="89"/>
      <c r="D36" s="89"/>
      <c r="E36" s="89"/>
      <c r="F36" s="89"/>
      <c r="G36" s="90" t="s">
        <v>78</v>
      </c>
      <c r="H36" s="90"/>
      <c r="I36" s="48">
        <f>I29</f>
        <v>1445.55</v>
      </c>
    </row>
    <row r="37" spans="1:9" ht="15.75" customHeight="1" x14ac:dyDescent="0.3">
      <c r="A37" s="89"/>
      <c r="B37" s="89"/>
      <c r="C37" s="89"/>
      <c r="D37" s="89"/>
      <c r="E37" s="89"/>
      <c r="F37" s="89"/>
      <c r="G37" s="90" t="s">
        <v>79</v>
      </c>
      <c r="H37" s="90"/>
      <c r="I37" s="48">
        <f>I35</f>
        <v>295.32</v>
      </c>
    </row>
    <row r="38" spans="1:9" ht="15.75" customHeight="1" x14ac:dyDescent="0.3">
      <c r="A38" s="89"/>
      <c r="B38" s="89"/>
      <c r="C38" s="89"/>
      <c r="D38" s="89"/>
      <c r="E38" s="89"/>
      <c r="F38" s="89"/>
      <c r="G38" s="91" t="s">
        <v>80</v>
      </c>
      <c r="H38" s="91"/>
      <c r="I38" s="49">
        <f>SUM(I36:I37)</f>
        <v>1740.87</v>
      </c>
    </row>
    <row r="39" spans="1:9" ht="15.75" customHeight="1" x14ac:dyDescent="0.3">
      <c r="A39" s="6" t="s">
        <v>81</v>
      </c>
      <c r="B39" s="6"/>
      <c r="C39" s="6"/>
      <c r="D39" s="6"/>
      <c r="E39" s="6"/>
      <c r="F39" s="6"/>
      <c r="G39" s="6"/>
      <c r="H39" s="35" t="s">
        <v>61</v>
      </c>
      <c r="I39" s="35" t="s">
        <v>62</v>
      </c>
    </row>
    <row r="40" spans="1:9" ht="15.75" customHeight="1" x14ac:dyDescent="0.3">
      <c r="A40" s="33" t="s">
        <v>35</v>
      </c>
      <c r="B40" s="5" t="s">
        <v>82</v>
      </c>
      <c r="C40" s="5"/>
      <c r="D40" s="5"/>
      <c r="E40" s="5"/>
      <c r="F40" s="5"/>
      <c r="G40" s="5"/>
      <c r="H40" s="44">
        <v>0.2</v>
      </c>
      <c r="I40" s="46">
        <f t="shared" ref="I40:I47" si="0">ROUND($I$38*H40,2)</f>
        <v>348.17</v>
      </c>
    </row>
    <row r="41" spans="1:9" ht="15.75" customHeight="1" x14ac:dyDescent="0.3">
      <c r="A41" s="33" t="s">
        <v>37</v>
      </c>
      <c r="B41" s="5" t="s">
        <v>83</v>
      </c>
      <c r="C41" s="5"/>
      <c r="D41" s="5"/>
      <c r="E41" s="5"/>
      <c r="F41" s="5"/>
      <c r="G41" s="5"/>
      <c r="H41" s="44">
        <v>2.5000000000000001E-2</v>
      </c>
      <c r="I41" s="46">
        <f t="shared" si="0"/>
        <v>43.52</v>
      </c>
    </row>
    <row r="42" spans="1:9" ht="15.75" customHeight="1" x14ac:dyDescent="0.3">
      <c r="A42" s="33" t="s">
        <v>40</v>
      </c>
      <c r="B42" s="5" t="s">
        <v>84</v>
      </c>
      <c r="C42" s="5"/>
      <c r="D42" s="5"/>
      <c r="E42" s="5"/>
      <c r="F42" s="5"/>
      <c r="G42" s="5"/>
      <c r="H42" s="44">
        <v>0.06</v>
      </c>
      <c r="I42" s="46">
        <f t="shared" si="0"/>
        <v>104.45</v>
      </c>
    </row>
    <row r="43" spans="1:9" ht="15.75" customHeight="1" x14ac:dyDescent="0.3">
      <c r="A43" s="33" t="s">
        <v>43</v>
      </c>
      <c r="B43" s="5" t="s">
        <v>85</v>
      </c>
      <c r="C43" s="5"/>
      <c r="D43" s="5"/>
      <c r="E43" s="5"/>
      <c r="F43" s="5"/>
      <c r="G43" s="5"/>
      <c r="H43" s="44">
        <v>1.4999999999999999E-2</v>
      </c>
      <c r="I43" s="46">
        <f t="shared" si="0"/>
        <v>26.11</v>
      </c>
    </row>
    <row r="44" spans="1:9" ht="15.75" customHeight="1" x14ac:dyDescent="0.3">
      <c r="A44" s="33" t="s">
        <v>67</v>
      </c>
      <c r="B44" s="5" t="s">
        <v>86</v>
      </c>
      <c r="C44" s="5"/>
      <c r="D44" s="5"/>
      <c r="E44" s="5"/>
      <c r="F44" s="5"/>
      <c r="G44" s="5"/>
      <c r="H44" s="44">
        <v>0.01</v>
      </c>
      <c r="I44" s="46">
        <f t="shared" si="0"/>
        <v>17.41</v>
      </c>
    </row>
    <row r="45" spans="1:9" ht="15.75" customHeight="1" x14ac:dyDescent="0.3">
      <c r="A45" s="33" t="s">
        <v>69</v>
      </c>
      <c r="B45" s="5" t="s">
        <v>87</v>
      </c>
      <c r="C45" s="5"/>
      <c r="D45" s="5"/>
      <c r="E45" s="5"/>
      <c r="F45" s="5"/>
      <c r="G45" s="5"/>
      <c r="H45" s="44">
        <v>6.0000000000000001E-3</v>
      </c>
      <c r="I45" s="46">
        <f t="shared" si="0"/>
        <v>10.45</v>
      </c>
    </row>
    <row r="46" spans="1:9" ht="15.75" customHeight="1" x14ac:dyDescent="0.3">
      <c r="A46" s="33" t="s">
        <v>88</v>
      </c>
      <c r="B46" s="5" t="s">
        <v>89</v>
      </c>
      <c r="C46" s="5"/>
      <c r="D46" s="5"/>
      <c r="E46" s="5"/>
      <c r="F46" s="5"/>
      <c r="G46" s="5"/>
      <c r="H46" s="44">
        <v>2E-3</v>
      </c>
      <c r="I46" s="46">
        <f t="shared" si="0"/>
        <v>3.48</v>
      </c>
    </row>
    <row r="47" spans="1:9" ht="15.75" customHeight="1" x14ac:dyDescent="0.3">
      <c r="A47" s="33" t="s">
        <v>90</v>
      </c>
      <c r="B47" s="5" t="s">
        <v>91</v>
      </c>
      <c r="C47" s="5"/>
      <c r="D47" s="5"/>
      <c r="E47" s="5"/>
      <c r="F47" s="5"/>
      <c r="G47" s="5"/>
      <c r="H47" s="44">
        <v>0.08</v>
      </c>
      <c r="I47" s="46">
        <f t="shared" si="0"/>
        <v>139.27000000000001</v>
      </c>
    </row>
    <row r="48" spans="1:9" ht="15.75" customHeight="1" x14ac:dyDescent="0.3">
      <c r="A48" s="6" t="s">
        <v>92</v>
      </c>
      <c r="B48" s="6"/>
      <c r="C48" s="6"/>
      <c r="D48" s="6"/>
      <c r="E48" s="6"/>
      <c r="F48" s="6"/>
      <c r="G48" s="6"/>
      <c r="H48" s="47">
        <f>SUM(H40:H47)</f>
        <v>0.39800000000000008</v>
      </c>
      <c r="I48" s="45">
        <f>SUM(I40:I47)</f>
        <v>692.86</v>
      </c>
    </row>
    <row r="49" spans="1:14" ht="15.75" customHeight="1" x14ac:dyDescent="0.3">
      <c r="A49" s="92"/>
      <c r="B49" s="92"/>
      <c r="C49" s="92"/>
      <c r="D49" s="92"/>
      <c r="E49" s="92"/>
      <c r="F49" s="92"/>
      <c r="G49" s="92"/>
      <c r="H49" s="92"/>
      <c r="I49" s="92"/>
    </row>
    <row r="50" spans="1:14" ht="15.75" customHeight="1" x14ac:dyDescent="0.3">
      <c r="A50" s="6" t="s">
        <v>93</v>
      </c>
      <c r="B50" s="6"/>
      <c r="C50" s="6"/>
      <c r="D50" s="6"/>
      <c r="E50" s="6"/>
      <c r="F50" s="6"/>
      <c r="G50" s="6"/>
      <c r="H50" s="47"/>
      <c r="I50" s="35" t="s">
        <v>62</v>
      </c>
    </row>
    <row r="51" spans="1:14" ht="15.75" customHeight="1" x14ac:dyDescent="0.3">
      <c r="A51" s="33" t="s">
        <v>35</v>
      </c>
      <c r="B51" s="87" t="s">
        <v>94</v>
      </c>
      <c r="C51" s="87"/>
      <c r="D51" s="87"/>
      <c r="E51" s="87"/>
      <c r="F51" s="87"/>
      <c r="G51" s="87"/>
      <c r="H51" s="50">
        <v>5</v>
      </c>
      <c r="I51" s="43">
        <f>ROUND((H51*2*22)-0.06*I23,2)</f>
        <v>133.27000000000001</v>
      </c>
    </row>
    <row r="52" spans="1:14" ht="15.75" customHeight="1" x14ac:dyDescent="0.3">
      <c r="A52" s="33" t="s">
        <v>37</v>
      </c>
      <c r="B52" s="87" t="s">
        <v>95</v>
      </c>
      <c r="C52" s="87"/>
      <c r="D52" s="87"/>
      <c r="E52" s="87"/>
      <c r="F52" s="87"/>
      <c r="G52" s="87"/>
      <c r="H52" s="34" t="s">
        <v>96</v>
      </c>
      <c r="I52" s="43">
        <v>440.77</v>
      </c>
    </row>
    <row r="53" spans="1:14" ht="15.75" customHeight="1" x14ac:dyDescent="0.3">
      <c r="A53" s="33" t="s">
        <v>40</v>
      </c>
      <c r="B53" s="87" t="s">
        <v>97</v>
      </c>
      <c r="C53" s="87"/>
      <c r="D53" s="87"/>
      <c r="E53" s="87"/>
      <c r="F53" s="87"/>
      <c r="G53" s="87"/>
      <c r="H53" s="34" t="s">
        <v>96</v>
      </c>
      <c r="I53" s="43">
        <v>0</v>
      </c>
    </row>
    <row r="54" spans="1:14" ht="15.75" customHeight="1" x14ac:dyDescent="0.3">
      <c r="A54" s="33" t="s">
        <v>43</v>
      </c>
      <c r="B54" s="87" t="s">
        <v>98</v>
      </c>
      <c r="C54" s="87"/>
      <c r="D54" s="87"/>
      <c r="E54" s="87"/>
      <c r="F54" s="87"/>
      <c r="G54" s="87"/>
      <c r="H54" s="34" t="s">
        <v>96</v>
      </c>
      <c r="I54" s="43">
        <f>ROUND((I23*26)*0.002/12,2)</f>
        <v>6.26</v>
      </c>
    </row>
    <row r="55" spans="1:14" ht="15.75" customHeight="1" x14ac:dyDescent="0.3">
      <c r="A55" s="6" t="s">
        <v>99</v>
      </c>
      <c r="B55" s="6"/>
      <c r="C55" s="6"/>
      <c r="D55" s="6"/>
      <c r="E55" s="6"/>
      <c r="F55" s="6"/>
      <c r="G55" s="6"/>
      <c r="H55" s="6"/>
      <c r="I55" s="51">
        <f>SUM(I51:I54)</f>
        <v>580.29999999999995</v>
      </c>
    </row>
    <row r="56" spans="1:14" ht="15.75" customHeight="1" x14ac:dyDescent="0.3">
      <c r="A56" s="92"/>
      <c r="B56" s="92"/>
      <c r="C56" s="92"/>
      <c r="D56" s="92"/>
      <c r="E56" s="92"/>
      <c r="F56" s="92"/>
      <c r="G56" s="92"/>
      <c r="H56" s="92"/>
      <c r="I56" s="92"/>
    </row>
    <row r="57" spans="1:14" ht="15.75" customHeight="1" x14ac:dyDescent="0.3">
      <c r="A57" s="6" t="s">
        <v>100</v>
      </c>
      <c r="B57" s="6"/>
      <c r="C57" s="6"/>
      <c r="D57" s="6"/>
      <c r="E57" s="6"/>
      <c r="F57" s="6"/>
      <c r="G57" s="6"/>
      <c r="H57" s="6"/>
      <c r="I57" s="6"/>
    </row>
    <row r="58" spans="1:14" ht="15.75" customHeight="1" x14ac:dyDescent="0.3">
      <c r="A58" s="6" t="s">
        <v>101</v>
      </c>
      <c r="B58" s="6"/>
      <c r="C58" s="6"/>
      <c r="D58" s="6"/>
      <c r="E58" s="6"/>
      <c r="F58" s="6"/>
      <c r="G58" s="6"/>
      <c r="H58" s="6"/>
      <c r="I58" s="35" t="s">
        <v>62</v>
      </c>
    </row>
    <row r="59" spans="1:14" ht="15.75" customHeight="1" x14ac:dyDescent="0.3">
      <c r="A59" s="33" t="s">
        <v>102</v>
      </c>
      <c r="B59" s="5" t="s">
        <v>103</v>
      </c>
      <c r="C59" s="5"/>
      <c r="D59" s="5"/>
      <c r="E59" s="5"/>
      <c r="F59" s="5"/>
      <c r="G59" s="5"/>
      <c r="H59" s="5"/>
      <c r="I59" s="46">
        <f>I35</f>
        <v>295.32</v>
      </c>
    </row>
    <row r="60" spans="1:14" ht="15.75" customHeight="1" x14ac:dyDescent="0.3">
      <c r="A60" s="33" t="s">
        <v>104</v>
      </c>
      <c r="B60" s="5" t="s">
        <v>105</v>
      </c>
      <c r="C60" s="5"/>
      <c r="D60" s="5"/>
      <c r="E60" s="5"/>
      <c r="F60" s="5"/>
      <c r="G60" s="5"/>
      <c r="H60" s="5"/>
      <c r="I60" s="46">
        <f>I48</f>
        <v>692.86</v>
      </c>
      <c r="N60" s="52"/>
    </row>
    <row r="61" spans="1:14" ht="15.75" customHeight="1" x14ac:dyDescent="0.3">
      <c r="A61" s="33" t="s">
        <v>106</v>
      </c>
      <c r="B61" s="5" t="s">
        <v>107</v>
      </c>
      <c r="C61" s="5"/>
      <c r="D61" s="5"/>
      <c r="E61" s="5"/>
      <c r="F61" s="5"/>
      <c r="G61" s="5"/>
      <c r="H61" s="5"/>
      <c r="I61" s="46">
        <f>I55</f>
        <v>580.29999999999995</v>
      </c>
    </row>
    <row r="62" spans="1:14" ht="15.75" customHeight="1" x14ac:dyDescent="0.3">
      <c r="A62" s="6" t="s">
        <v>108</v>
      </c>
      <c r="B62" s="6"/>
      <c r="C62" s="6"/>
      <c r="D62" s="6"/>
      <c r="E62" s="6"/>
      <c r="F62" s="6"/>
      <c r="G62" s="6"/>
      <c r="H62" s="6"/>
      <c r="I62" s="45">
        <f>SUM(I59:I61)</f>
        <v>1568.48</v>
      </c>
    </row>
    <row r="63" spans="1:14" ht="15.75" customHeight="1" x14ac:dyDescent="0.3">
      <c r="A63" s="93" t="s">
        <v>109</v>
      </c>
      <c r="B63" s="93"/>
      <c r="C63" s="93"/>
      <c r="D63" s="93"/>
      <c r="E63" s="93"/>
      <c r="F63" s="93"/>
      <c r="G63" s="90" t="s">
        <v>78</v>
      </c>
      <c r="H63" s="90"/>
      <c r="I63" s="48">
        <f>I29</f>
        <v>1445.55</v>
      </c>
    </row>
    <row r="64" spans="1:14" ht="15.75" customHeight="1" x14ac:dyDescent="0.3">
      <c r="A64" s="93"/>
      <c r="B64" s="93"/>
      <c r="C64" s="93"/>
      <c r="D64" s="93"/>
      <c r="E64" s="93"/>
      <c r="F64" s="93"/>
      <c r="G64" s="90" t="s">
        <v>110</v>
      </c>
      <c r="H64" s="90"/>
      <c r="I64" s="48">
        <f>I62</f>
        <v>1568.48</v>
      </c>
    </row>
    <row r="65" spans="1:14" ht="15.75" customHeight="1" x14ac:dyDescent="0.3">
      <c r="A65" s="93"/>
      <c r="B65" s="93"/>
      <c r="C65" s="93"/>
      <c r="D65" s="93"/>
      <c r="E65" s="93"/>
      <c r="F65" s="93"/>
      <c r="G65" s="91" t="s">
        <v>80</v>
      </c>
      <c r="H65" s="91"/>
      <c r="I65" s="49">
        <f>SUM(I63:I64)</f>
        <v>3014.0299999999997</v>
      </c>
    </row>
    <row r="66" spans="1:14" ht="15.75" customHeight="1" x14ac:dyDescent="0.3">
      <c r="A66" s="6" t="s">
        <v>111</v>
      </c>
      <c r="B66" s="6"/>
      <c r="C66" s="6"/>
      <c r="D66" s="6"/>
      <c r="E66" s="6"/>
      <c r="F66" s="6"/>
      <c r="G66" s="6"/>
      <c r="H66" s="6"/>
      <c r="I66" s="6"/>
    </row>
    <row r="67" spans="1:14" ht="15.75" customHeight="1" x14ac:dyDescent="0.3">
      <c r="A67" s="33">
        <v>3</v>
      </c>
      <c r="B67" s="6" t="s">
        <v>112</v>
      </c>
      <c r="C67" s="6"/>
      <c r="D67" s="6"/>
      <c r="E67" s="6"/>
      <c r="F67" s="6"/>
      <c r="G67" s="6"/>
      <c r="H67" s="35" t="s">
        <v>61</v>
      </c>
      <c r="I67" s="35" t="s">
        <v>62</v>
      </c>
    </row>
    <row r="68" spans="1:14" ht="15.75" customHeight="1" x14ac:dyDescent="0.3">
      <c r="A68" s="33" t="s">
        <v>35</v>
      </c>
      <c r="B68" s="5" t="s">
        <v>113</v>
      </c>
      <c r="C68" s="5"/>
      <c r="D68" s="5"/>
      <c r="E68" s="5"/>
      <c r="F68" s="5"/>
      <c r="G68" s="5"/>
      <c r="H68" s="44">
        <f>ROUND(((1/12)*5%),4)</f>
        <v>4.1999999999999997E-3</v>
      </c>
      <c r="I68" s="46">
        <f>ROUND(H68*$I$65,2)</f>
        <v>12.66</v>
      </c>
    </row>
    <row r="69" spans="1:14" ht="15.75" customHeight="1" x14ac:dyDescent="0.3">
      <c r="A69" s="33" t="s">
        <v>37</v>
      </c>
      <c r="B69" s="5" t="s">
        <v>114</v>
      </c>
      <c r="C69" s="5"/>
      <c r="D69" s="5"/>
      <c r="E69" s="5"/>
      <c r="F69" s="5"/>
      <c r="G69" s="5"/>
      <c r="H69" s="44">
        <f>TRUNC(H68*H47,4)</f>
        <v>2.9999999999999997E-4</v>
      </c>
      <c r="I69" s="46">
        <f>ROUND(H69*$I$65,2)</f>
        <v>0.9</v>
      </c>
      <c r="L69" s="53"/>
    </row>
    <row r="70" spans="1:14" ht="15.75" customHeight="1" x14ac:dyDescent="0.3">
      <c r="A70" s="33" t="s">
        <v>40</v>
      </c>
      <c r="B70" s="5" t="s">
        <v>115</v>
      </c>
      <c r="C70" s="5"/>
      <c r="D70" s="5"/>
      <c r="E70" s="5"/>
      <c r="F70" s="5"/>
      <c r="G70" s="5"/>
      <c r="H70" s="44">
        <f>ROUND(((7/30)/12)*95%,4)</f>
        <v>1.8499999999999999E-2</v>
      </c>
      <c r="I70" s="46">
        <f>ROUND(H70*$I$65,2)</f>
        <v>55.76</v>
      </c>
    </row>
    <row r="71" spans="1:14" ht="15.75" customHeight="1" x14ac:dyDescent="0.3">
      <c r="A71" s="54" t="s">
        <v>43</v>
      </c>
      <c r="B71" s="94" t="s">
        <v>116</v>
      </c>
      <c r="C71" s="94"/>
      <c r="D71" s="94"/>
      <c r="E71" s="94"/>
      <c r="F71" s="94"/>
      <c r="G71" s="94"/>
      <c r="H71" s="44">
        <f>ROUND(H70*H48,4)</f>
        <v>7.4000000000000003E-3</v>
      </c>
      <c r="I71" s="46">
        <f>ROUND(H71*$I$65,2)</f>
        <v>22.3</v>
      </c>
      <c r="L71" s="55"/>
    </row>
    <row r="72" spans="1:14" ht="15.75" customHeight="1" x14ac:dyDescent="0.3">
      <c r="A72" s="33" t="s">
        <v>67</v>
      </c>
      <c r="B72" s="5" t="s">
        <v>117</v>
      </c>
      <c r="C72" s="5"/>
      <c r="D72" s="5"/>
      <c r="E72" s="5"/>
      <c r="F72" s="5"/>
      <c r="G72" s="5"/>
      <c r="H72" s="44">
        <v>0.04</v>
      </c>
      <c r="I72" s="46">
        <f>ROUND(H72*$I$65,2)</f>
        <v>120.56</v>
      </c>
    </row>
    <row r="73" spans="1:14" ht="15.75" customHeight="1" x14ac:dyDescent="0.3">
      <c r="A73" s="6" t="s">
        <v>118</v>
      </c>
      <c r="B73" s="6"/>
      <c r="C73" s="6"/>
      <c r="D73" s="6"/>
      <c r="E73" s="6"/>
      <c r="F73" s="6"/>
      <c r="G73" s="6"/>
      <c r="H73" s="47">
        <f>SUM(H68:H72)</f>
        <v>7.0400000000000004E-2</v>
      </c>
      <c r="I73" s="45">
        <f>SUM(I68:I72)</f>
        <v>212.18</v>
      </c>
    </row>
    <row r="74" spans="1:14" ht="15.75" customHeight="1" x14ac:dyDescent="0.3">
      <c r="A74" s="95" t="s">
        <v>119</v>
      </c>
      <c r="B74" s="95"/>
      <c r="C74" s="95"/>
      <c r="D74" s="95"/>
      <c r="E74" s="95"/>
      <c r="F74" s="95"/>
      <c r="G74" s="90" t="s">
        <v>78</v>
      </c>
      <c r="H74" s="90"/>
      <c r="I74" s="48">
        <f>I29</f>
        <v>1445.55</v>
      </c>
    </row>
    <row r="75" spans="1:14" ht="15.75" customHeight="1" x14ac:dyDescent="0.3">
      <c r="A75" s="95"/>
      <c r="B75" s="95"/>
      <c r="C75" s="95"/>
      <c r="D75" s="95"/>
      <c r="E75" s="95"/>
      <c r="F75" s="95"/>
      <c r="G75" s="90" t="s">
        <v>110</v>
      </c>
      <c r="H75" s="90"/>
      <c r="I75" s="48">
        <f>I62</f>
        <v>1568.48</v>
      </c>
    </row>
    <row r="76" spans="1:14" ht="15.75" customHeight="1" x14ac:dyDescent="0.3">
      <c r="A76" s="95"/>
      <c r="B76" s="95"/>
      <c r="C76" s="95"/>
      <c r="D76" s="95"/>
      <c r="E76" s="95"/>
      <c r="F76" s="95"/>
      <c r="G76" s="90" t="s">
        <v>120</v>
      </c>
      <c r="H76" s="90"/>
      <c r="I76" s="48">
        <f>I73</f>
        <v>212.18</v>
      </c>
      <c r="N76" s="56"/>
    </row>
    <row r="77" spans="1:14" ht="15.75" customHeight="1" x14ac:dyDescent="0.3">
      <c r="A77" s="95"/>
      <c r="B77" s="95"/>
      <c r="C77" s="95"/>
      <c r="D77" s="95"/>
      <c r="E77" s="95"/>
      <c r="F77" s="95"/>
      <c r="G77" s="91" t="s">
        <v>80</v>
      </c>
      <c r="H77" s="91"/>
      <c r="I77" s="49">
        <f>SUM(I74:I76)</f>
        <v>3226.2099999999996</v>
      </c>
    </row>
    <row r="78" spans="1:14" ht="15.75" customHeight="1" x14ac:dyDescent="0.3">
      <c r="A78" s="6" t="s">
        <v>121</v>
      </c>
      <c r="B78" s="6"/>
      <c r="C78" s="6"/>
      <c r="D78" s="6"/>
      <c r="E78" s="6"/>
      <c r="F78" s="6"/>
      <c r="G78" s="6"/>
      <c r="H78" s="6"/>
      <c r="I78" s="6"/>
    </row>
    <row r="79" spans="1:14" ht="15.75" customHeight="1" x14ac:dyDescent="0.3">
      <c r="A79" s="6" t="s">
        <v>122</v>
      </c>
      <c r="B79" s="6"/>
      <c r="C79" s="6"/>
      <c r="D79" s="6"/>
      <c r="E79" s="6"/>
      <c r="F79" s="6"/>
      <c r="G79" s="6"/>
      <c r="H79" s="35" t="s">
        <v>61</v>
      </c>
      <c r="I79" s="35" t="s">
        <v>62</v>
      </c>
    </row>
    <row r="80" spans="1:14" ht="15.75" customHeight="1" x14ac:dyDescent="0.3">
      <c r="A80" s="33" t="s">
        <v>35</v>
      </c>
      <c r="B80" s="5" t="s">
        <v>123</v>
      </c>
      <c r="C80" s="5"/>
      <c r="D80" s="5"/>
      <c r="E80" s="5"/>
      <c r="F80" s="5"/>
      <c r="G80" s="5"/>
      <c r="H80" s="44">
        <v>0</v>
      </c>
      <c r="I80" s="46">
        <f t="shared" ref="I80:I85" si="1">ROUND(H80*$I$77,2)</f>
        <v>0</v>
      </c>
    </row>
    <row r="81" spans="1:12" ht="15.75" customHeight="1" x14ac:dyDescent="0.3">
      <c r="A81" s="33" t="s">
        <v>37</v>
      </c>
      <c r="B81" s="5" t="s">
        <v>124</v>
      </c>
      <c r="C81" s="5"/>
      <c r="D81" s="5"/>
      <c r="E81" s="5"/>
      <c r="F81" s="5"/>
      <c r="G81" s="5"/>
      <c r="H81" s="44">
        <f>ROUND((2/30)/12,4)</f>
        <v>5.5999999999999999E-3</v>
      </c>
      <c r="I81" s="46">
        <f t="shared" si="1"/>
        <v>18.07</v>
      </c>
      <c r="L81" s="56"/>
    </row>
    <row r="82" spans="1:12" ht="15.75" customHeight="1" x14ac:dyDescent="0.3">
      <c r="A82" s="33" t="s">
        <v>40</v>
      </c>
      <c r="B82" s="5" t="s">
        <v>125</v>
      </c>
      <c r="C82" s="5"/>
      <c r="D82" s="5"/>
      <c r="E82" s="5"/>
      <c r="F82" s="5"/>
      <c r="G82" s="5"/>
      <c r="H82" s="44">
        <f>ROUND(((5/30)/12)*2%,4)</f>
        <v>2.9999999999999997E-4</v>
      </c>
      <c r="I82" s="46">
        <f t="shared" si="1"/>
        <v>0.97</v>
      </c>
      <c r="K82" s="56"/>
    </row>
    <row r="83" spans="1:12" ht="15.75" customHeight="1" x14ac:dyDescent="0.3">
      <c r="A83" s="33" t="s">
        <v>43</v>
      </c>
      <c r="B83" s="5" t="s">
        <v>126</v>
      </c>
      <c r="C83" s="5"/>
      <c r="D83" s="5"/>
      <c r="E83" s="5"/>
      <c r="F83" s="5"/>
      <c r="G83" s="5"/>
      <c r="H83" s="44">
        <f>ROUND(((15/30)/12)*8%,4)</f>
        <v>3.3E-3</v>
      </c>
      <c r="I83" s="46">
        <f t="shared" si="1"/>
        <v>10.65</v>
      </c>
    </row>
    <row r="84" spans="1:12" ht="15.75" customHeight="1" x14ac:dyDescent="0.3">
      <c r="A84" s="33" t="s">
        <v>67</v>
      </c>
      <c r="B84" s="5" t="s">
        <v>127</v>
      </c>
      <c r="C84" s="5"/>
      <c r="D84" s="5"/>
      <c r="E84" s="5"/>
      <c r="F84" s="5"/>
      <c r="G84" s="5"/>
      <c r="H84" s="44">
        <f>ROUND(((1+1/3)/12*4/12)*2%,4)</f>
        <v>6.9999999999999999E-4</v>
      </c>
      <c r="I84" s="46">
        <f t="shared" si="1"/>
        <v>2.2599999999999998</v>
      </c>
    </row>
    <row r="85" spans="1:12" ht="15.75" customHeight="1" x14ac:dyDescent="0.3">
      <c r="A85" s="33" t="s">
        <v>69</v>
      </c>
      <c r="B85" s="5" t="s">
        <v>128</v>
      </c>
      <c r="C85" s="5"/>
      <c r="D85" s="5"/>
      <c r="E85" s="5"/>
      <c r="F85" s="5"/>
      <c r="G85" s="5"/>
      <c r="H85" s="44">
        <v>0</v>
      </c>
      <c r="I85" s="46">
        <f t="shared" si="1"/>
        <v>0</v>
      </c>
    </row>
    <row r="86" spans="1:12" ht="15.75" customHeight="1" x14ac:dyDescent="0.3">
      <c r="A86" s="6" t="s">
        <v>129</v>
      </c>
      <c r="B86" s="6"/>
      <c r="C86" s="6"/>
      <c r="D86" s="6"/>
      <c r="E86" s="6"/>
      <c r="F86" s="6"/>
      <c r="G86" s="6"/>
      <c r="H86" s="47">
        <f>SUM(H80:H85)</f>
        <v>9.8999999999999991E-3</v>
      </c>
      <c r="I86" s="45">
        <f>SUM(I80:I85)</f>
        <v>31.949999999999996</v>
      </c>
    </row>
    <row r="87" spans="1:12" ht="15.75" customHeight="1" x14ac:dyDescent="0.3">
      <c r="A87" s="92"/>
      <c r="B87" s="92"/>
      <c r="C87" s="92"/>
      <c r="D87" s="92"/>
      <c r="E87" s="92"/>
      <c r="F87" s="92"/>
      <c r="G87" s="92"/>
      <c r="H87" s="92"/>
      <c r="I87" s="92"/>
    </row>
    <row r="88" spans="1:12" ht="15.75" customHeight="1" x14ac:dyDescent="0.3">
      <c r="A88" s="6" t="s">
        <v>130</v>
      </c>
      <c r="B88" s="6"/>
      <c r="C88" s="6"/>
      <c r="D88" s="6"/>
      <c r="E88" s="6"/>
      <c r="F88" s="6"/>
      <c r="G88" s="6"/>
      <c r="H88" s="35" t="s">
        <v>61</v>
      </c>
      <c r="I88" s="35" t="s">
        <v>62</v>
      </c>
    </row>
    <row r="89" spans="1:12" ht="15.75" customHeight="1" x14ac:dyDescent="0.3">
      <c r="A89" s="33" t="s">
        <v>35</v>
      </c>
      <c r="B89" s="5" t="s">
        <v>131</v>
      </c>
      <c r="C89" s="5"/>
      <c r="D89" s="5"/>
      <c r="E89" s="5"/>
      <c r="F89" s="5"/>
      <c r="G89" s="5"/>
      <c r="H89" s="44">
        <v>0</v>
      </c>
      <c r="I89" s="46">
        <f>I29*H89</f>
        <v>0</v>
      </c>
    </row>
    <row r="90" spans="1:12" ht="15.75" customHeight="1" x14ac:dyDescent="0.3">
      <c r="A90" s="6" t="s">
        <v>132</v>
      </c>
      <c r="B90" s="6"/>
      <c r="C90" s="6"/>
      <c r="D90" s="6"/>
      <c r="E90" s="6"/>
      <c r="F90" s="6"/>
      <c r="G90" s="6"/>
      <c r="H90" s="47">
        <f>H89</f>
        <v>0</v>
      </c>
      <c r="I90" s="45">
        <f>I89</f>
        <v>0</v>
      </c>
    </row>
    <row r="91" spans="1:12" ht="15.75" customHeight="1" x14ac:dyDescent="0.3">
      <c r="A91" s="92"/>
      <c r="B91" s="92"/>
      <c r="C91" s="92"/>
      <c r="D91" s="92"/>
      <c r="E91" s="92"/>
      <c r="F91" s="92"/>
      <c r="G91" s="92"/>
      <c r="H91" s="92"/>
      <c r="I91" s="92"/>
    </row>
    <row r="92" spans="1:12" ht="15.75" customHeight="1" x14ac:dyDescent="0.3">
      <c r="A92" s="6" t="s">
        <v>133</v>
      </c>
      <c r="B92" s="6"/>
      <c r="C92" s="6"/>
      <c r="D92" s="6"/>
      <c r="E92" s="6"/>
      <c r="F92" s="6"/>
      <c r="G92" s="6"/>
      <c r="H92" s="6"/>
      <c r="I92" s="6"/>
    </row>
    <row r="93" spans="1:12" ht="15.75" customHeight="1" x14ac:dyDescent="0.3">
      <c r="A93" s="6" t="s">
        <v>134</v>
      </c>
      <c r="B93" s="6"/>
      <c r="C93" s="6"/>
      <c r="D93" s="6"/>
      <c r="E93" s="6"/>
      <c r="F93" s="6"/>
      <c r="G93" s="6"/>
      <c r="H93" s="6"/>
      <c r="I93" s="35" t="s">
        <v>62</v>
      </c>
    </row>
    <row r="94" spans="1:12" ht="15.75" customHeight="1" x14ac:dyDescent="0.3">
      <c r="A94" s="33" t="s">
        <v>135</v>
      </c>
      <c r="B94" s="5" t="s">
        <v>136</v>
      </c>
      <c r="C94" s="5"/>
      <c r="D94" s="5"/>
      <c r="E94" s="5"/>
      <c r="F94" s="5"/>
      <c r="G94" s="5"/>
      <c r="H94" s="5"/>
      <c r="I94" s="46">
        <f>I86</f>
        <v>31.949999999999996</v>
      </c>
    </row>
    <row r="95" spans="1:12" ht="15.75" customHeight="1" x14ac:dyDescent="0.3">
      <c r="A95" s="33" t="s">
        <v>137</v>
      </c>
      <c r="B95" s="5" t="s">
        <v>138</v>
      </c>
      <c r="C95" s="5"/>
      <c r="D95" s="5"/>
      <c r="E95" s="5"/>
      <c r="F95" s="5"/>
      <c r="G95" s="5"/>
      <c r="H95" s="5"/>
      <c r="I95" s="46">
        <f>I90</f>
        <v>0</v>
      </c>
    </row>
    <row r="96" spans="1:12" ht="15.75" customHeight="1" x14ac:dyDescent="0.3">
      <c r="A96" s="6" t="s">
        <v>139</v>
      </c>
      <c r="B96" s="6"/>
      <c r="C96" s="6"/>
      <c r="D96" s="6"/>
      <c r="E96" s="6"/>
      <c r="F96" s="6"/>
      <c r="G96" s="6"/>
      <c r="H96" s="6"/>
      <c r="I96" s="45">
        <f>SUM(I94:I95)</f>
        <v>31.949999999999996</v>
      </c>
    </row>
    <row r="97" spans="1:9" ht="15.75" customHeight="1" x14ac:dyDescent="0.3">
      <c r="A97" s="92"/>
      <c r="B97" s="92"/>
      <c r="C97" s="92"/>
      <c r="D97" s="92"/>
      <c r="E97" s="92"/>
      <c r="F97" s="92"/>
      <c r="G97" s="92"/>
      <c r="H97" s="92"/>
      <c r="I97" s="92"/>
    </row>
    <row r="98" spans="1:9" ht="15.75" customHeight="1" x14ac:dyDescent="0.3">
      <c r="A98" s="6" t="s">
        <v>140</v>
      </c>
      <c r="B98" s="6"/>
      <c r="C98" s="6"/>
      <c r="D98" s="6"/>
      <c r="E98" s="6"/>
      <c r="F98" s="6"/>
      <c r="G98" s="6"/>
      <c r="H98" s="6"/>
      <c r="I98" s="6"/>
    </row>
    <row r="99" spans="1:9" ht="15.75" customHeight="1" x14ac:dyDescent="0.3">
      <c r="A99" s="35">
        <v>5</v>
      </c>
      <c r="B99" s="6" t="s">
        <v>141</v>
      </c>
      <c r="C99" s="6"/>
      <c r="D99" s="6"/>
      <c r="E99" s="6"/>
      <c r="F99" s="6"/>
      <c r="G99" s="6"/>
      <c r="H99" s="35"/>
      <c r="I99" s="35" t="s">
        <v>62</v>
      </c>
    </row>
    <row r="100" spans="1:9" ht="15.75" customHeight="1" x14ac:dyDescent="0.3">
      <c r="A100" s="57" t="s">
        <v>35</v>
      </c>
      <c r="B100" s="87" t="s">
        <v>142</v>
      </c>
      <c r="C100" s="87"/>
      <c r="D100" s="87"/>
      <c r="E100" s="87"/>
      <c r="F100" s="87"/>
      <c r="G100" s="87"/>
      <c r="H100" s="58" t="s">
        <v>96</v>
      </c>
      <c r="I100" s="46">
        <v>0</v>
      </c>
    </row>
    <row r="101" spans="1:9" ht="15.75" customHeight="1" x14ac:dyDescent="0.3">
      <c r="A101" s="57" t="s">
        <v>37</v>
      </c>
      <c r="B101" s="87" t="s">
        <v>143</v>
      </c>
      <c r="C101" s="87"/>
      <c r="D101" s="87"/>
      <c r="E101" s="87"/>
      <c r="F101" s="87"/>
      <c r="G101" s="87"/>
      <c r="H101" s="58" t="s">
        <v>96</v>
      </c>
      <c r="I101" s="59">
        <v>0</v>
      </c>
    </row>
    <row r="102" spans="1:9" ht="15.75" customHeight="1" x14ac:dyDescent="0.3">
      <c r="A102" s="57" t="s">
        <v>40</v>
      </c>
      <c r="B102" s="87" t="s">
        <v>144</v>
      </c>
      <c r="C102" s="87"/>
      <c r="D102" s="87"/>
      <c r="E102" s="87"/>
      <c r="F102" s="87"/>
      <c r="G102" s="87"/>
      <c r="H102" s="58" t="s">
        <v>96</v>
      </c>
      <c r="I102" s="59">
        <f>UNIFORMES!F52</f>
        <v>92.463333333333338</v>
      </c>
    </row>
    <row r="103" spans="1:9" ht="15.75" customHeight="1" x14ac:dyDescent="0.3">
      <c r="A103" s="57" t="s">
        <v>43</v>
      </c>
      <c r="B103" s="87" t="s">
        <v>145</v>
      </c>
      <c r="C103" s="87"/>
      <c r="D103" s="87"/>
      <c r="E103" s="87"/>
      <c r="F103" s="87"/>
      <c r="G103" s="87"/>
      <c r="H103" s="60" t="s">
        <v>96</v>
      </c>
      <c r="I103" s="46">
        <v>0</v>
      </c>
    </row>
    <row r="104" spans="1:9" ht="15.75" customHeight="1" x14ac:dyDescent="0.3">
      <c r="A104" s="6" t="s">
        <v>146</v>
      </c>
      <c r="B104" s="6"/>
      <c r="C104" s="6"/>
      <c r="D104" s="6"/>
      <c r="E104" s="6"/>
      <c r="F104" s="6"/>
      <c r="G104" s="6"/>
      <c r="H104" s="47" t="s">
        <v>96</v>
      </c>
      <c r="I104" s="45">
        <f>SUM(I100:I103)</f>
        <v>92.463333333333338</v>
      </c>
    </row>
    <row r="105" spans="1:9" ht="15.75" customHeight="1" x14ac:dyDescent="0.3">
      <c r="A105" s="95" t="s">
        <v>147</v>
      </c>
      <c r="B105" s="95"/>
      <c r="C105" s="95"/>
      <c r="D105" s="95"/>
      <c r="E105" s="95"/>
      <c r="F105" s="95"/>
      <c r="G105" s="90" t="s">
        <v>78</v>
      </c>
      <c r="H105" s="90"/>
      <c r="I105" s="48">
        <f>I29</f>
        <v>1445.55</v>
      </c>
    </row>
    <row r="106" spans="1:9" ht="15.75" customHeight="1" x14ac:dyDescent="0.3">
      <c r="A106" s="95"/>
      <c r="B106" s="95"/>
      <c r="C106" s="95"/>
      <c r="D106" s="95"/>
      <c r="E106" s="95"/>
      <c r="F106" s="95"/>
      <c r="G106" s="90" t="s">
        <v>110</v>
      </c>
      <c r="H106" s="90"/>
      <c r="I106" s="48">
        <f>I62</f>
        <v>1568.48</v>
      </c>
    </row>
    <row r="107" spans="1:9" ht="15.75" customHeight="1" x14ac:dyDescent="0.3">
      <c r="A107" s="95"/>
      <c r="B107" s="95"/>
      <c r="C107" s="95"/>
      <c r="D107" s="95"/>
      <c r="E107" s="95"/>
      <c r="F107" s="95"/>
      <c r="G107" s="90" t="s">
        <v>120</v>
      </c>
      <c r="H107" s="90"/>
      <c r="I107" s="48">
        <f>I73</f>
        <v>212.18</v>
      </c>
    </row>
    <row r="108" spans="1:9" ht="15.75" customHeight="1" x14ac:dyDescent="0.3">
      <c r="A108" s="95"/>
      <c r="B108" s="95"/>
      <c r="C108" s="95"/>
      <c r="D108" s="95"/>
      <c r="E108" s="95"/>
      <c r="F108" s="95"/>
      <c r="G108" s="90" t="s">
        <v>148</v>
      </c>
      <c r="H108" s="90"/>
      <c r="I108" s="48">
        <f>I96</f>
        <v>31.949999999999996</v>
      </c>
    </row>
    <row r="109" spans="1:9" ht="15.75" customHeight="1" x14ac:dyDescent="0.3">
      <c r="A109" s="95"/>
      <c r="B109" s="95"/>
      <c r="C109" s="95"/>
      <c r="D109" s="95"/>
      <c r="E109" s="95"/>
      <c r="F109" s="95"/>
      <c r="G109" s="90" t="s">
        <v>149</v>
      </c>
      <c r="H109" s="90"/>
      <c r="I109" s="48">
        <f>I104</f>
        <v>92.463333333333338</v>
      </c>
    </row>
    <row r="110" spans="1:9" ht="15.75" customHeight="1" x14ac:dyDescent="0.3">
      <c r="A110" s="95"/>
      <c r="B110" s="95"/>
      <c r="C110" s="95"/>
      <c r="D110" s="95"/>
      <c r="E110" s="95"/>
      <c r="F110" s="95"/>
      <c r="G110" s="91" t="s">
        <v>80</v>
      </c>
      <c r="H110" s="91"/>
      <c r="I110" s="49">
        <f>SUM(I105:I109)</f>
        <v>3350.6233333333325</v>
      </c>
    </row>
    <row r="111" spans="1:9" ht="15.75" customHeight="1" x14ac:dyDescent="0.3">
      <c r="A111" s="6" t="s">
        <v>150</v>
      </c>
      <c r="B111" s="6"/>
      <c r="C111" s="6"/>
      <c r="D111" s="6"/>
      <c r="E111" s="6"/>
      <c r="F111" s="6"/>
      <c r="G111" s="6"/>
      <c r="H111" s="6"/>
      <c r="I111" s="6"/>
    </row>
    <row r="112" spans="1:9" ht="15.75" customHeight="1" x14ac:dyDescent="0.3">
      <c r="A112" s="35">
        <v>6</v>
      </c>
      <c r="B112" s="6" t="s">
        <v>151</v>
      </c>
      <c r="C112" s="6"/>
      <c r="D112" s="6"/>
      <c r="E112" s="6"/>
      <c r="F112" s="6"/>
      <c r="G112" s="6"/>
      <c r="H112" s="35" t="s">
        <v>61</v>
      </c>
      <c r="I112" s="35" t="s">
        <v>62</v>
      </c>
    </row>
    <row r="113" spans="1:9" ht="15.75" customHeight="1" x14ac:dyDescent="0.3">
      <c r="A113" s="33" t="s">
        <v>35</v>
      </c>
      <c r="B113" s="5" t="s">
        <v>152</v>
      </c>
      <c r="C113" s="5"/>
      <c r="D113" s="5"/>
      <c r="E113" s="5"/>
      <c r="F113" s="5"/>
      <c r="G113" s="5"/>
      <c r="H113" s="61">
        <v>0.05</v>
      </c>
      <c r="I113" s="46">
        <f>ROUND(H113*I110,2)</f>
        <v>167.53</v>
      </c>
    </row>
    <row r="114" spans="1:9" ht="15.75" customHeight="1" x14ac:dyDescent="0.3">
      <c r="A114" s="33" t="s">
        <v>37</v>
      </c>
      <c r="B114" s="5" t="s">
        <v>153</v>
      </c>
      <c r="C114" s="5"/>
      <c r="D114" s="5"/>
      <c r="E114" s="5"/>
      <c r="F114" s="5"/>
      <c r="G114" s="5"/>
      <c r="H114" s="61">
        <v>0.1</v>
      </c>
      <c r="I114" s="46">
        <f>ROUND(H114*(I110+I113),2)</f>
        <v>351.82</v>
      </c>
    </row>
    <row r="115" spans="1:9" ht="15.75" customHeight="1" x14ac:dyDescent="0.3">
      <c r="A115" s="33" t="s">
        <v>40</v>
      </c>
      <c r="B115" s="96" t="s">
        <v>154</v>
      </c>
      <c r="C115" s="96"/>
      <c r="D115" s="96"/>
      <c r="E115" s="96"/>
      <c r="F115" s="96"/>
      <c r="G115" s="96"/>
      <c r="H115" s="44"/>
      <c r="I115" s="62"/>
    </row>
    <row r="116" spans="1:9" ht="15.75" customHeight="1" x14ac:dyDescent="0.3">
      <c r="A116" s="33" t="s">
        <v>155</v>
      </c>
      <c r="B116" s="5" t="s">
        <v>156</v>
      </c>
      <c r="C116" s="5"/>
      <c r="D116" s="5"/>
      <c r="E116" s="5"/>
      <c r="F116" s="5"/>
      <c r="G116" s="5"/>
      <c r="H116" s="61">
        <v>1.6500000000000001E-2</v>
      </c>
      <c r="I116" s="46">
        <f>ROUND($I$126*H116,2)</f>
        <v>74.47</v>
      </c>
    </row>
    <row r="117" spans="1:9" ht="15.75" customHeight="1" x14ac:dyDescent="0.3">
      <c r="A117" s="33" t="s">
        <v>157</v>
      </c>
      <c r="B117" s="5" t="s">
        <v>158</v>
      </c>
      <c r="C117" s="5"/>
      <c r="D117" s="5"/>
      <c r="E117" s="5"/>
      <c r="F117" s="5"/>
      <c r="G117" s="5"/>
      <c r="H117" s="61">
        <v>7.5999999999999998E-2</v>
      </c>
      <c r="I117" s="46">
        <f>ROUND($I$126*H117,2)</f>
        <v>342.99</v>
      </c>
    </row>
    <row r="118" spans="1:9" ht="15.75" customHeight="1" x14ac:dyDescent="0.3">
      <c r="A118" s="33" t="s">
        <v>159</v>
      </c>
      <c r="B118" s="5" t="s">
        <v>160</v>
      </c>
      <c r="C118" s="5"/>
      <c r="D118" s="5"/>
      <c r="E118" s="5"/>
      <c r="F118" s="5"/>
      <c r="G118" s="5"/>
      <c r="H118" s="61">
        <v>0.05</v>
      </c>
      <c r="I118" s="46">
        <f>ROUND($I$126*H118,2)</f>
        <v>225.65</v>
      </c>
    </row>
    <row r="119" spans="1:9" ht="15.75" customHeight="1" x14ac:dyDescent="0.3">
      <c r="A119" s="6" t="s">
        <v>161</v>
      </c>
      <c r="B119" s="6"/>
      <c r="C119" s="6"/>
      <c r="D119" s="6"/>
      <c r="E119" s="6"/>
      <c r="F119" s="6"/>
      <c r="G119" s="6"/>
      <c r="H119" s="63">
        <f>SUM(H113:H118)</f>
        <v>0.29250000000000004</v>
      </c>
      <c r="I119" s="45">
        <f>SUM(I113:I118)</f>
        <v>1162.46</v>
      </c>
    </row>
    <row r="120" spans="1:9" ht="15.75" customHeight="1" x14ac:dyDescent="0.3">
      <c r="A120" s="64"/>
      <c r="B120" s="97"/>
      <c r="C120" s="97"/>
      <c r="D120" s="97"/>
      <c r="E120" s="97"/>
      <c r="F120" s="97"/>
      <c r="G120" s="97"/>
      <c r="H120" s="97"/>
      <c r="I120" s="97"/>
    </row>
    <row r="121" spans="1:9" ht="15.75" customHeight="1" x14ac:dyDescent="0.3">
      <c r="A121" s="65" t="s">
        <v>162</v>
      </c>
      <c r="B121" s="98" t="s">
        <v>163</v>
      </c>
      <c r="C121" s="98"/>
      <c r="D121" s="98"/>
      <c r="E121" s="98"/>
      <c r="F121" s="98"/>
      <c r="G121" s="98"/>
      <c r="H121" s="67">
        <f>SUM(H116+H117+H118)</f>
        <v>0.14250000000000002</v>
      </c>
      <c r="I121" s="68"/>
    </row>
    <row r="122" spans="1:9" ht="15.75" customHeight="1" x14ac:dyDescent="0.3">
      <c r="A122" s="65"/>
      <c r="B122" s="98">
        <v>100</v>
      </c>
      <c r="C122" s="98"/>
      <c r="D122" s="98"/>
      <c r="E122" s="98"/>
      <c r="F122" s="98"/>
      <c r="G122" s="98"/>
      <c r="H122" s="67"/>
      <c r="I122" s="68"/>
    </row>
    <row r="123" spans="1:9" ht="15.75" customHeight="1" x14ac:dyDescent="0.3">
      <c r="A123" s="69"/>
      <c r="B123" s="66"/>
      <c r="C123" s="66"/>
      <c r="D123" s="66"/>
      <c r="E123" s="66"/>
      <c r="F123" s="66"/>
      <c r="G123" s="66"/>
      <c r="H123" s="67"/>
      <c r="I123" s="68"/>
    </row>
    <row r="124" spans="1:9" ht="15.75" customHeight="1" x14ac:dyDescent="0.3">
      <c r="A124" s="65" t="s">
        <v>164</v>
      </c>
      <c r="B124" s="98" t="s">
        <v>165</v>
      </c>
      <c r="C124" s="98"/>
      <c r="D124" s="98"/>
      <c r="E124" s="98"/>
      <c r="F124" s="98"/>
      <c r="G124" s="98"/>
      <c r="H124" s="67"/>
      <c r="I124" s="68">
        <f>I110+I113+I114</f>
        <v>3869.9733333333329</v>
      </c>
    </row>
    <row r="125" spans="1:9" ht="15.75" customHeight="1" x14ac:dyDescent="0.3">
      <c r="A125" s="65"/>
      <c r="B125" s="66"/>
      <c r="C125" s="66"/>
      <c r="D125" s="66"/>
      <c r="E125" s="66"/>
      <c r="F125" s="66"/>
      <c r="G125" s="66"/>
      <c r="H125" s="67"/>
      <c r="I125" s="68"/>
    </row>
    <row r="126" spans="1:9" ht="15.75" customHeight="1" x14ac:dyDescent="0.3">
      <c r="A126" s="65" t="s">
        <v>166</v>
      </c>
      <c r="B126" s="98" t="s">
        <v>167</v>
      </c>
      <c r="C126" s="98"/>
      <c r="D126" s="98"/>
      <c r="E126" s="98"/>
      <c r="F126" s="98"/>
      <c r="G126" s="98"/>
      <c r="H126" s="67"/>
      <c r="I126" s="68">
        <f>ROUND(I124/(1-H121),2)</f>
        <v>4513.09</v>
      </c>
    </row>
    <row r="127" spans="1:9" ht="15.75" customHeight="1" x14ac:dyDescent="0.3">
      <c r="A127" s="65"/>
      <c r="B127" s="66"/>
      <c r="C127" s="66"/>
      <c r="D127" s="66"/>
      <c r="E127" s="66"/>
      <c r="F127" s="66"/>
      <c r="G127" s="66"/>
      <c r="H127" s="67"/>
      <c r="I127" s="68"/>
    </row>
    <row r="128" spans="1:9" ht="15.75" customHeight="1" x14ac:dyDescent="0.3">
      <c r="A128" s="65"/>
      <c r="B128" s="98" t="s">
        <v>168</v>
      </c>
      <c r="C128" s="98"/>
      <c r="D128" s="98"/>
      <c r="E128" s="98"/>
      <c r="F128" s="98"/>
      <c r="G128" s="98"/>
      <c r="H128" s="67"/>
      <c r="I128" s="68">
        <f>I126-I124</f>
        <v>643.11666666666724</v>
      </c>
    </row>
    <row r="129" spans="1:9" ht="15.75" customHeight="1" x14ac:dyDescent="0.3">
      <c r="A129" s="64"/>
      <c r="B129" s="70"/>
      <c r="C129" s="70"/>
      <c r="D129" s="70"/>
      <c r="E129" s="70"/>
      <c r="F129" s="70"/>
      <c r="G129" s="70"/>
      <c r="H129" s="70"/>
      <c r="I129" s="71"/>
    </row>
    <row r="130" spans="1:9" ht="15.75" customHeight="1" x14ac:dyDescent="0.3">
      <c r="A130" s="6" t="s">
        <v>169</v>
      </c>
      <c r="B130" s="6"/>
      <c r="C130" s="6"/>
      <c r="D130" s="6"/>
      <c r="E130" s="6"/>
      <c r="F130" s="6"/>
      <c r="G130" s="6"/>
      <c r="H130" s="6"/>
      <c r="I130" s="6"/>
    </row>
    <row r="131" spans="1:9" ht="15.75" customHeight="1" x14ac:dyDescent="0.3">
      <c r="A131" s="6" t="s">
        <v>170</v>
      </c>
      <c r="B131" s="6"/>
      <c r="C131" s="6"/>
      <c r="D131" s="6"/>
      <c r="E131" s="6"/>
      <c r="F131" s="6"/>
      <c r="G131" s="6"/>
      <c r="H131" s="6"/>
      <c r="I131" s="35" t="s">
        <v>62</v>
      </c>
    </row>
    <row r="132" spans="1:9" ht="15.75" customHeight="1" x14ac:dyDescent="0.3">
      <c r="A132" s="34" t="s">
        <v>35</v>
      </c>
      <c r="B132" s="5" t="str">
        <f>A21</f>
        <v>MÓDULO 1 - COMPOSIÇÃO DA REMUNERAÇÃO</v>
      </c>
      <c r="C132" s="5"/>
      <c r="D132" s="5"/>
      <c r="E132" s="5"/>
      <c r="F132" s="5"/>
      <c r="G132" s="5"/>
      <c r="H132" s="5"/>
      <c r="I132" s="72">
        <f>I29</f>
        <v>1445.55</v>
      </c>
    </row>
    <row r="133" spans="1:9" ht="15.75" customHeight="1" x14ac:dyDescent="0.3">
      <c r="A133" s="34" t="s">
        <v>37</v>
      </c>
      <c r="B133" s="5" t="str">
        <f>A31</f>
        <v>MÓDULO 2 – ENCARGOS E BENEFÍCIOS ANUAIS, MENSAIS E DIÁRIOS</v>
      </c>
      <c r="C133" s="5"/>
      <c r="D133" s="5"/>
      <c r="E133" s="5"/>
      <c r="F133" s="5"/>
      <c r="G133" s="5"/>
      <c r="H133" s="5"/>
      <c r="I133" s="72">
        <f>I62</f>
        <v>1568.48</v>
      </c>
    </row>
    <row r="134" spans="1:9" ht="15.75" customHeight="1" x14ac:dyDescent="0.3">
      <c r="A134" s="34" t="s">
        <v>40</v>
      </c>
      <c r="B134" s="5" t="str">
        <f>A66</f>
        <v>MÓDULO 3 – PROVISÃO PARA RESCISÃO</v>
      </c>
      <c r="C134" s="5"/>
      <c r="D134" s="5"/>
      <c r="E134" s="5"/>
      <c r="F134" s="5"/>
      <c r="G134" s="5"/>
      <c r="H134" s="5"/>
      <c r="I134" s="72">
        <f>I73</f>
        <v>212.18</v>
      </c>
    </row>
    <row r="135" spans="1:9" ht="15.75" customHeight="1" x14ac:dyDescent="0.3">
      <c r="A135" s="34" t="s">
        <v>43</v>
      </c>
      <c r="B135" s="5" t="str">
        <f>A78</f>
        <v>MÓDULO 4 – CUSTO DE REPOSIÇÃO DO PROFISSIONAL AUSENTE</v>
      </c>
      <c r="C135" s="5"/>
      <c r="D135" s="5"/>
      <c r="E135" s="5"/>
      <c r="F135" s="5"/>
      <c r="G135" s="5"/>
      <c r="H135" s="5"/>
      <c r="I135" s="72">
        <f>I96</f>
        <v>31.949999999999996</v>
      </c>
    </row>
    <row r="136" spans="1:9" ht="15.75" customHeight="1" x14ac:dyDescent="0.3">
      <c r="A136" s="34" t="s">
        <v>67</v>
      </c>
      <c r="B136" s="5" t="str">
        <f>A98</f>
        <v>MÓDULO 5 – INSUMOS DIVERSOS</v>
      </c>
      <c r="C136" s="5"/>
      <c r="D136" s="5"/>
      <c r="E136" s="5"/>
      <c r="F136" s="5"/>
      <c r="G136" s="5"/>
      <c r="H136" s="5"/>
      <c r="I136" s="72">
        <f>I104</f>
        <v>92.463333333333338</v>
      </c>
    </row>
    <row r="137" spans="1:9" ht="15.75" customHeight="1" x14ac:dyDescent="0.3">
      <c r="A137" s="6" t="s">
        <v>171</v>
      </c>
      <c r="B137" s="6"/>
      <c r="C137" s="6"/>
      <c r="D137" s="6"/>
      <c r="E137" s="6"/>
      <c r="F137" s="6"/>
      <c r="G137" s="6"/>
      <c r="H137" s="6"/>
      <c r="I137" s="45">
        <f>SUM(I132:I136)</f>
        <v>3350.6233333333325</v>
      </c>
    </row>
    <row r="138" spans="1:9" ht="15.75" customHeight="1" x14ac:dyDescent="0.3">
      <c r="A138" s="34" t="s">
        <v>69</v>
      </c>
      <c r="B138" s="5" t="str">
        <f>A111</f>
        <v>MÓDULO 6 – CUSTOS INDIRETOS, TRIBUTOS E LUCRO</v>
      </c>
      <c r="C138" s="5"/>
      <c r="D138" s="5"/>
      <c r="E138" s="5"/>
      <c r="F138" s="5"/>
      <c r="G138" s="5"/>
      <c r="H138" s="5"/>
      <c r="I138" s="72">
        <f>I119</f>
        <v>1162.46</v>
      </c>
    </row>
    <row r="139" spans="1:9" ht="15.75" customHeight="1" x14ac:dyDescent="0.3">
      <c r="A139" s="6" t="s">
        <v>172</v>
      </c>
      <c r="B139" s="6"/>
      <c r="C139" s="6"/>
      <c r="D139" s="6"/>
      <c r="E139" s="6"/>
      <c r="F139" s="6"/>
      <c r="G139" s="6"/>
      <c r="H139" s="6"/>
      <c r="I139" s="45">
        <f>SUM(I137:I138)</f>
        <v>4513.0833333333321</v>
      </c>
    </row>
    <row r="140" spans="1:9" ht="15.75" customHeight="1" x14ac:dyDescent="0.3"/>
    <row r="141" spans="1:9" ht="15.75" customHeight="1" x14ac:dyDescent="0.3"/>
    <row r="142" spans="1:9" ht="15.75" customHeight="1" x14ac:dyDescent="0.3"/>
    <row r="143" spans="1:9" ht="15.75" customHeight="1" x14ac:dyDescent="0.3"/>
    <row r="144" spans="1:9"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sheetData>
  <mergeCells count="144">
    <mergeCell ref="B135:H135"/>
    <mergeCell ref="B136:H136"/>
    <mergeCell ref="A137:H137"/>
    <mergeCell ref="B138:H138"/>
    <mergeCell ref="A139:H139"/>
    <mergeCell ref="B122:G122"/>
    <mergeCell ref="B124:G124"/>
    <mergeCell ref="B126:G126"/>
    <mergeCell ref="B128:G128"/>
    <mergeCell ref="A130:I130"/>
    <mergeCell ref="A131:H131"/>
    <mergeCell ref="B132:H132"/>
    <mergeCell ref="B133:H133"/>
    <mergeCell ref="B134:H134"/>
    <mergeCell ref="B113:G113"/>
    <mergeCell ref="B114:G114"/>
    <mergeCell ref="B115:G115"/>
    <mergeCell ref="B116:G116"/>
    <mergeCell ref="B117:G117"/>
    <mergeCell ref="B118:G118"/>
    <mergeCell ref="A119:G119"/>
    <mergeCell ref="B120:I120"/>
    <mergeCell ref="B121:G121"/>
    <mergeCell ref="A105:F110"/>
    <mergeCell ref="G105:H105"/>
    <mergeCell ref="G106:H106"/>
    <mergeCell ref="G107:H107"/>
    <mergeCell ref="G108:H108"/>
    <mergeCell ref="G109:H109"/>
    <mergeCell ref="G110:H110"/>
    <mergeCell ref="A111:I111"/>
    <mergeCell ref="B112:G112"/>
    <mergeCell ref="A96:H96"/>
    <mergeCell ref="A97:I97"/>
    <mergeCell ref="A98:I98"/>
    <mergeCell ref="B99:G99"/>
    <mergeCell ref="B100:G100"/>
    <mergeCell ref="B101:G101"/>
    <mergeCell ref="B102:G102"/>
    <mergeCell ref="B103:G103"/>
    <mergeCell ref="A104:G104"/>
    <mergeCell ref="A87:I87"/>
    <mergeCell ref="A88:G88"/>
    <mergeCell ref="B89:G89"/>
    <mergeCell ref="A90:G90"/>
    <mergeCell ref="A91:I91"/>
    <mergeCell ref="A92:I92"/>
    <mergeCell ref="A93:H93"/>
    <mergeCell ref="B94:H94"/>
    <mergeCell ref="B95:H95"/>
    <mergeCell ref="A78:I78"/>
    <mergeCell ref="A79:G79"/>
    <mergeCell ref="B80:G80"/>
    <mergeCell ref="B81:G81"/>
    <mergeCell ref="B82:G82"/>
    <mergeCell ref="B83:G83"/>
    <mergeCell ref="B84:G84"/>
    <mergeCell ref="B85:G85"/>
    <mergeCell ref="A86:G86"/>
    <mergeCell ref="A66:I66"/>
    <mergeCell ref="B67:G67"/>
    <mergeCell ref="B68:G68"/>
    <mergeCell ref="B69:G69"/>
    <mergeCell ref="B70:G70"/>
    <mergeCell ref="B71:G71"/>
    <mergeCell ref="B72:G72"/>
    <mergeCell ref="A73:G73"/>
    <mergeCell ref="A74:F77"/>
    <mergeCell ref="G74:H74"/>
    <mergeCell ref="G75:H75"/>
    <mergeCell ref="G76:H76"/>
    <mergeCell ref="G77:H77"/>
    <mergeCell ref="A58:H58"/>
    <mergeCell ref="B59:H59"/>
    <mergeCell ref="B60:H60"/>
    <mergeCell ref="B61:H61"/>
    <mergeCell ref="A62:H62"/>
    <mergeCell ref="A63:F65"/>
    <mergeCell ref="G63:H63"/>
    <mergeCell ref="G64:H64"/>
    <mergeCell ref="G65:H65"/>
    <mergeCell ref="A49:I49"/>
    <mergeCell ref="A50:G50"/>
    <mergeCell ref="B51:G51"/>
    <mergeCell ref="B52:G52"/>
    <mergeCell ref="B53:G53"/>
    <mergeCell ref="B54:G54"/>
    <mergeCell ref="A55:H55"/>
    <mergeCell ref="A56:I56"/>
    <mergeCell ref="A57:I57"/>
    <mergeCell ref="B40:G40"/>
    <mergeCell ref="B41:G41"/>
    <mergeCell ref="B42:G42"/>
    <mergeCell ref="B43:G43"/>
    <mergeCell ref="B44:G44"/>
    <mergeCell ref="B45:G45"/>
    <mergeCell ref="B46:G46"/>
    <mergeCell ref="B47:G47"/>
    <mergeCell ref="A48:G48"/>
    <mergeCell ref="A32:G32"/>
    <mergeCell ref="B33:G33"/>
    <mergeCell ref="B34:G34"/>
    <mergeCell ref="A35:G35"/>
    <mergeCell ref="A36:F38"/>
    <mergeCell ref="G36:H36"/>
    <mergeCell ref="G37:H37"/>
    <mergeCell ref="G38:H38"/>
    <mergeCell ref="A39:G39"/>
    <mergeCell ref="B23:G23"/>
    <mergeCell ref="B24:G24"/>
    <mergeCell ref="B25:G25"/>
    <mergeCell ref="B26:G26"/>
    <mergeCell ref="B27:G27"/>
    <mergeCell ref="B28:G28"/>
    <mergeCell ref="A29:H29"/>
    <mergeCell ref="A30:I30"/>
    <mergeCell ref="A31:I31"/>
    <mergeCell ref="A14:I14"/>
    <mergeCell ref="B15:H15"/>
    <mergeCell ref="B16:H16"/>
    <mergeCell ref="B17:H17"/>
    <mergeCell ref="B18:H18"/>
    <mergeCell ref="B19:H19"/>
    <mergeCell ref="A20:I20"/>
    <mergeCell ref="A21:I21"/>
    <mergeCell ref="B22:G22"/>
    <mergeCell ref="B9:H9"/>
    <mergeCell ref="A10:I10"/>
    <mergeCell ref="A11:I11"/>
    <mergeCell ref="A12:B12"/>
    <mergeCell ref="C12:D12"/>
    <mergeCell ref="E12:I12"/>
    <mergeCell ref="A13:B13"/>
    <mergeCell ref="C13:D13"/>
    <mergeCell ref="E13:I13"/>
    <mergeCell ref="A1:I1"/>
    <mergeCell ref="A2:I2"/>
    <mergeCell ref="A3:G3"/>
    <mergeCell ref="H3:I3"/>
    <mergeCell ref="A4:I4"/>
    <mergeCell ref="A5:I5"/>
    <mergeCell ref="B6:H6"/>
    <mergeCell ref="B7:H7"/>
    <mergeCell ref="B8:H8"/>
  </mergeCells>
  <pageMargins left="0.31527777777777799" right="0.31527777777777799" top="0.31527777777777799" bottom="0.31527777777777799" header="0.511811023622047" footer="0.511811023622047"/>
  <pageSetup paperSize="9" scale="73"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997"/>
  <sheetViews>
    <sheetView topLeftCell="A22" zoomScale="80" zoomScaleNormal="80" workbookViewId="0">
      <selection activeCell="I53" sqref="I53"/>
    </sheetView>
  </sheetViews>
  <sheetFormatPr defaultColWidth="8.6640625" defaultRowHeight="14.25" customHeight="1" x14ac:dyDescent="0.3"/>
  <cols>
    <col min="1" max="1" width="7.44140625" customWidth="1"/>
    <col min="2" max="2" width="12.44140625" customWidth="1"/>
    <col min="3" max="3" width="15" customWidth="1"/>
    <col min="4" max="4" width="15.33203125" customWidth="1"/>
    <col min="5" max="5" width="13.44140625" customWidth="1"/>
    <col min="6" max="6" width="13.5546875" customWidth="1"/>
    <col min="7" max="7" width="11.88671875" customWidth="1"/>
    <col min="8" max="8" width="12.88671875" customWidth="1"/>
    <col min="9" max="9" width="33.77734375" customWidth="1"/>
    <col min="10" max="10" width="7.109375" customWidth="1"/>
    <col min="11" max="11" width="10.5546875" customWidth="1"/>
    <col min="12" max="12" width="12.88671875" customWidth="1"/>
    <col min="13" max="13" width="7.109375" customWidth="1"/>
    <col min="14" max="14" width="10.5546875" customWidth="1"/>
    <col min="15" max="1025" width="14.44140625" customWidth="1"/>
  </cols>
  <sheetData>
    <row r="1" spans="1:10" ht="14.4" x14ac:dyDescent="0.3">
      <c r="A1" s="8" t="s">
        <v>183</v>
      </c>
      <c r="B1" s="8"/>
      <c r="C1" s="8"/>
      <c r="D1" s="8"/>
      <c r="E1" s="8"/>
      <c r="F1" s="8"/>
      <c r="G1" s="8"/>
      <c r="H1" s="8"/>
      <c r="I1" s="8"/>
    </row>
    <row r="2" spans="1:10" ht="14.4" x14ac:dyDescent="0.3">
      <c r="A2" s="8"/>
      <c r="B2" s="8"/>
      <c r="C2" s="8"/>
      <c r="D2" s="8"/>
      <c r="E2" s="8"/>
      <c r="F2" s="8"/>
      <c r="G2" s="8"/>
      <c r="H2" s="8"/>
      <c r="I2" s="8"/>
    </row>
    <row r="3" spans="1:10" ht="14.4" x14ac:dyDescent="0.3">
      <c r="A3" s="8" t="s">
        <v>32</v>
      </c>
      <c r="B3" s="8"/>
      <c r="C3" s="8"/>
      <c r="D3" s="8"/>
      <c r="E3" s="8"/>
      <c r="F3" s="8"/>
      <c r="G3" s="8"/>
      <c r="H3" s="7" t="s">
        <v>33</v>
      </c>
      <c r="I3" s="7"/>
    </row>
    <row r="4" spans="1:10" ht="14.4" x14ac:dyDescent="0.3">
      <c r="A4" s="8"/>
      <c r="B4" s="8"/>
      <c r="C4" s="8"/>
      <c r="D4" s="8"/>
      <c r="E4" s="8"/>
      <c r="F4" s="8"/>
      <c r="G4" s="8"/>
      <c r="H4" s="8"/>
      <c r="I4" s="8"/>
    </row>
    <row r="5" spans="1:10" ht="14.4" x14ac:dyDescent="0.3">
      <c r="A5" s="6" t="s">
        <v>34</v>
      </c>
      <c r="B5" s="6"/>
      <c r="C5" s="6"/>
      <c r="D5" s="6"/>
      <c r="E5" s="6"/>
      <c r="F5" s="6"/>
      <c r="G5" s="6"/>
      <c r="H5" s="6"/>
      <c r="I5" s="6"/>
    </row>
    <row r="6" spans="1:10" ht="14.4" x14ac:dyDescent="0.3">
      <c r="A6" s="34" t="s">
        <v>35</v>
      </c>
      <c r="B6" s="5" t="s">
        <v>36</v>
      </c>
      <c r="C6" s="5"/>
      <c r="D6" s="5"/>
      <c r="E6" s="5"/>
      <c r="F6" s="5"/>
      <c r="G6" s="5"/>
      <c r="H6" s="5"/>
      <c r="I6" s="36"/>
    </row>
    <row r="7" spans="1:10" ht="14.4" x14ac:dyDescent="0.3">
      <c r="A7" s="34" t="s">
        <v>37</v>
      </c>
      <c r="B7" s="5" t="s">
        <v>38</v>
      </c>
      <c r="C7" s="5"/>
      <c r="D7" s="5"/>
      <c r="E7" s="5"/>
      <c r="F7" s="5"/>
      <c r="G7" s="5"/>
      <c r="H7" s="5"/>
      <c r="I7" s="34" t="s">
        <v>39</v>
      </c>
    </row>
    <row r="8" spans="1:10" ht="14.4" x14ac:dyDescent="0.3">
      <c r="A8" s="34" t="s">
        <v>40</v>
      </c>
      <c r="B8" s="5" t="s">
        <v>41</v>
      </c>
      <c r="C8" s="5"/>
      <c r="D8" s="5"/>
      <c r="E8" s="5"/>
      <c r="F8" s="5"/>
      <c r="G8" s="5"/>
      <c r="H8" s="5"/>
      <c r="I8" s="34" t="s">
        <v>42</v>
      </c>
    </row>
    <row r="9" spans="1:10" ht="14.4" x14ac:dyDescent="0.3">
      <c r="A9" s="34" t="s">
        <v>43</v>
      </c>
      <c r="B9" s="5" t="s">
        <v>44</v>
      </c>
      <c r="C9" s="5"/>
      <c r="D9" s="5"/>
      <c r="E9" s="5"/>
      <c r="F9" s="5"/>
      <c r="G9" s="5"/>
      <c r="H9" s="5"/>
      <c r="I9" s="34">
        <v>9</v>
      </c>
    </row>
    <row r="10" spans="1:10" ht="14.4" x14ac:dyDescent="0.3">
      <c r="A10" s="4"/>
      <c r="B10" s="4"/>
      <c r="C10" s="4"/>
      <c r="D10" s="4"/>
      <c r="E10" s="4"/>
      <c r="F10" s="4"/>
      <c r="G10" s="4"/>
      <c r="H10" s="4"/>
      <c r="I10" s="4"/>
    </row>
    <row r="11" spans="1:10" ht="14.4" x14ac:dyDescent="0.3">
      <c r="A11" s="6" t="s">
        <v>45</v>
      </c>
      <c r="B11" s="6"/>
      <c r="C11" s="6"/>
      <c r="D11" s="6"/>
      <c r="E11" s="6"/>
      <c r="F11" s="6"/>
      <c r="G11" s="6"/>
      <c r="H11" s="6"/>
      <c r="I11" s="6"/>
    </row>
    <row r="12" spans="1:10" ht="12.75" customHeight="1" x14ac:dyDescent="0.3">
      <c r="A12" s="7" t="s">
        <v>46</v>
      </c>
      <c r="B12" s="7"/>
      <c r="C12" s="7" t="s">
        <v>47</v>
      </c>
      <c r="D12" s="7"/>
      <c r="E12" s="7" t="s">
        <v>48</v>
      </c>
      <c r="F12" s="7"/>
      <c r="G12" s="7"/>
      <c r="H12" s="7"/>
      <c r="I12" s="7"/>
    </row>
    <row r="13" spans="1:10" ht="24.75" customHeight="1" x14ac:dyDescent="0.3">
      <c r="A13" s="3" t="s">
        <v>49</v>
      </c>
      <c r="B13" s="3"/>
      <c r="C13" s="2" t="s">
        <v>12</v>
      </c>
      <c r="D13" s="2"/>
      <c r="E13" s="1">
        <v>3</v>
      </c>
      <c r="F13" s="1"/>
      <c r="G13" s="1"/>
      <c r="H13" s="1"/>
      <c r="I13" s="1"/>
    </row>
    <row r="14" spans="1:10" ht="14.4" x14ac:dyDescent="0.3">
      <c r="A14" s="6" t="s">
        <v>50</v>
      </c>
      <c r="B14" s="6"/>
      <c r="C14" s="6"/>
      <c r="D14" s="6"/>
      <c r="E14" s="6"/>
      <c r="F14" s="6"/>
      <c r="G14" s="6"/>
      <c r="H14" s="6"/>
      <c r="I14" s="6"/>
    </row>
    <row r="15" spans="1:10" ht="14.4" x14ac:dyDescent="0.3">
      <c r="A15" s="34">
        <v>1</v>
      </c>
      <c r="B15" s="5" t="s">
        <v>51</v>
      </c>
      <c r="C15" s="5"/>
      <c r="D15" s="5"/>
      <c r="E15" s="5"/>
      <c r="F15" s="5"/>
      <c r="G15" s="5"/>
      <c r="H15" s="5"/>
      <c r="I15" s="38" t="s">
        <v>184</v>
      </c>
      <c r="J15" s="39"/>
    </row>
    <row r="16" spans="1:10" ht="14.4" x14ac:dyDescent="0.3">
      <c r="A16" s="34">
        <v>2</v>
      </c>
      <c r="B16" s="5" t="s">
        <v>53</v>
      </c>
      <c r="C16" s="5"/>
      <c r="D16" s="5"/>
      <c r="E16" s="5"/>
      <c r="F16" s="5"/>
      <c r="G16" s="5"/>
      <c r="H16" s="5"/>
      <c r="I16" s="34" t="s">
        <v>26</v>
      </c>
    </row>
    <row r="17" spans="1:9" ht="14.4" x14ac:dyDescent="0.3">
      <c r="A17" s="34">
        <v>3</v>
      </c>
      <c r="B17" s="5" t="s">
        <v>54</v>
      </c>
      <c r="C17" s="5"/>
      <c r="D17" s="5"/>
      <c r="E17" s="5"/>
      <c r="F17" s="5"/>
      <c r="G17" s="5"/>
      <c r="H17" s="5"/>
      <c r="I17" s="40">
        <v>1429.39</v>
      </c>
    </row>
    <row r="18" spans="1:9" ht="39.6" x14ac:dyDescent="0.3">
      <c r="A18" s="38">
        <v>4</v>
      </c>
      <c r="B18" s="86" t="s">
        <v>55</v>
      </c>
      <c r="C18" s="86"/>
      <c r="D18" s="86"/>
      <c r="E18" s="86"/>
      <c r="F18" s="86"/>
      <c r="G18" s="86"/>
      <c r="H18" s="86"/>
      <c r="I18" s="37" t="s">
        <v>56</v>
      </c>
    </row>
    <row r="19" spans="1:9" ht="14.4" x14ac:dyDescent="0.3">
      <c r="A19" s="34">
        <v>5</v>
      </c>
      <c r="B19" s="5" t="s">
        <v>57</v>
      </c>
      <c r="C19" s="5"/>
      <c r="D19" s="5"/>
      <c r="E19" s="5"/>
      <c r="F19" s="5"/>
      <c r="G19" s="5"/>
      <c r="H19" s="5"/>
      <c r="I19" s="36" t="s">
        <v>58</v>
      </c>
    </row>
    <row r="20" spans="1:9" ht="14.4" x14ac:dyDescent="0.3">
      <c r="A20" s="87"/>
      <c r="B20" s="87"/>
      <c r="C20" s="87"/>
      <c r="D20" s="87"/>
      <c r="E20" s="87"/>
      <c r="F20" s="87"/>
      <c r="G20" s="87"/>
      <c r="H20" s="87"/>
      <c r="I20" s="87"/>
    </row>
    <row r="21" spans="1:9" ht="15.75" customHeight="1" x14ac:dyDescent="0.3">
      <c r="A21" s="6" t="s">
        <v>59</v>
      </c>
      <c r="B21" s="6"/>
      <c r="C21" s="6"/>
      <c r="D21" s="6"/>
      <c r="E21" s="6"/>
      <c r="F21" s="6"/>
      <c r="G21" s="6"/>
      <c r="H21" s="6"/>
      <c r="I21" s="6"/>
    </row>
    <row r="22" spans="1:9" ht="15.75" customHeight="1" x14ac:dyDescent="0.3">
      <c r="A22" s="42">
        <v>1</v>
      </c>
      <c r="B22" s="6" t="s">
        <v>60</v>
      </c>
      <c r="C22" s="6"/>
      <c r="D22" s="6"/>
      <c r="E22" s="6"/>
      <c r="F22" s="6"/>
      <c r="G22" s="6"/>
      <c r="H22" s="35" t="s">
        <v>61</v>
      </c>
      <c r="I22" s="35" t="s">
        <v>62</v>
      </c>
    </row>
    <row r="23" spans="1:9" ht="15.75" customHeight="1" x14ac:dyDescent="0.3">
      <c r="A23" s="33" t="s">
        <v>35</v>
      </c>
      <c r="B23" s="5" t="s">
        <v>63</v>
      </c>
      <c r="C23" s="5"/>
      <c r="D23" s="5"/>
      <c r="E23" s="5"/>
      <c r="F23" s="5"/>
      <c r="G23" s="5"/>
      <c r="H23" s="41"/>
      <c r="I23" s="43">
        <f>I17</f>
        <v>1429.39</v>
      </c>
    </row>
    <row r="24" spans="1:9" ht="15.75" customHeight="1" x14ac:dyDescent="0.3">
      <c r="A24" s="33" t="s">
        <v>37</v>
      </c>
      <c r="B24" s="5" t="s">
        <v>64</v>
      </c>
      <c r="C24" s="5"/>
      <c r="D24" s="5"/>
      <c r="E24" s="5"/>
      <c r="F24" s="5"/>
      <c r="G24" s="5"/>
      <c r="H24" s="44"/>
      <c r="I24" s="43">
        <v>0</v>
      </c>
    </row>
    <row r="25" spans="1:9" ht="15.75" customHeight="1" x14ac:dyDescent="0.3">
      <c r="A25" s="33" t="s">
        <v>40</v>
      </c>
      <c r="B25" s="5" t="s">
        <v>65</v>
      </c>
      <c r="C25" s="5"/>
      <c r="D25" s="5"/>
      <c r="E25" s="5"/>
      <c r="F25" s="5"/>
      <c r="G25" s="5"/>
      <c r="H25" s="44"/>
      <c r="I25" s="43">
        <v>0</v>
      </c>
    </row>
    <row r="26" spans="1:9" ht="15.75" customHeight="1" x14ac:dyDescent="0.3">
      <c r="A26" s="33" t="s">
        <v>43</v>
      </c>
      <c r="B26" s="5" t="s">
        <v>66</v>
      </c>
      <c r="C26" s="5"/>
      <c r="D26" s="5"/>
      <c r="E26" s="5"/>
      <c r="F26" s="5"/>
      <c r="G26" s="5"/>
      <c r="H26" s="44"/>
      <c r="I26" s="43">
        <v>0</v>
      </c>
    </row>
    <row r="27" spans="1:9" ht="15.75" customHeight="1" x14ac:dyDescent="0.3">
      <c r="A27" s="33" t="s">
        <v>67</v>
      </c>
      <c r="B27" s="5" t="s">
        <v>68</v>
      </c>
      <c r="C27" s="5"/>
      <c r="D27" s="5"/>
      <c r="E27" s="5"/>
      <c r="F27" s="5"/>
      <c r="G27" s="5"/>
      <c r="H27" s="44"/>
      <c r="I27" s="43">
        <v>0</v>
      </c>
    </row>
    <row r="28" spans="1:9" ht="15.75" customHeight="1" x14ac:dyDescent="0.3">
      <c r="A28" s="33" t="s">
        <v>69</v>
      </c>
      <c r="B28" s="5" t="s">
        <v>70</v>
      </c>
      <c r="C28" s="5"/>
      <c r="D28" s="5"/>
      <c r="E28" s="5"/>
      <c r="F28" s="5"/>
      <c r="G28" s="5"/>
      <c r="H28" s="44"/>
      <c r="I28" s="43">
        <v>0</v>
      </c>
    </row>
    <row r="29" spans="1:9" ht="15.75" customHeight="1" x14ac:dyDescent="0.3">
      <c r="A29" s="6" t="s">
        <v>71</v>
      </c>
      <c r="B29" s="6"/>
      <c r="C29" s="6"/>
      <c r="D29" s="6"/>
      <c r="E29" s="6"/>
      <c r="F29" s="6"/>
      <c r="G29" s="6"/>
      <c r="H29" s="6"/>
      <c r="I29" s="45">
        <f>SUM(I23:I28)</f>
        <v>1429.39</v>
      </c>
    </row>
    <row r="30" spans="1:9" ht="15.75" customHeight="1" x14ac:dyDescent="0.3">
      <c r="A30" s="88"/>
      <c r="B30" s="88"/>
      <c r="C30" s="88"/>
      <c r="D30" s="88"/>
      <c r="E30" s="88"/>
      <c r="F30" s="88"/>
      <c r="G30" s="88"/>
      <c r="H30" s="88"/>
      <c r="I30" s="88"/>
    </row>
    <row r="31" spans="1:9" ht="15.75" customHeight="1" x14ac:dyDescent="0.3">
      <c r="A31" s="6" t="s">
        <v>72</v>
      </c>
      <c r="B31" s="6"/>
      <c r="C31" s="6"/>
      <c r="D31" s="6"/>
      <c r="E31" s="6"/>
      <c r="F31" s="6"/>
      <c r="G31" s="6"/>
      <c r="H31" s="6"/>
      <c r="I31" s="6"/>
    </row>
    <row r="32" spans="1:9" ht="15.75" customHeight="1" x14ac:dyDescent="0.3">
      <c r="A32" s="6" t="s">
        <v>73</v>
      </c>
      <c r="B32" s="6"/>
      <c r="C32" s="6"/>
      <c r="D32" s="6"/>
      <c r="E32" s="6"/>
      <c r="F32" s="6"/>
      <c r="G32" s="6"/>
      <c r="H32" s="35" t="s">
        <v>61</v>
      </c>
      <c r="I32" s="35" t="s">
        <v>62</v>
      </c>
    </row>
    <row r="33" spans="1:9" ht="15.75" customHeight="1" x14ac:dyDescent="0.3">
      <c r="A33" s="33" t="s">
        <v>35</v>
      </c>
      <c r="B33" s="5" t="s">
        <v>74</v>
      </c>
      <c r="C33" s="5"/>
      <c r="D33" s="5"/>
      <c r="E33" s="5"/>
      <c r="F33" s="5"/>
      <c r="G33" s="5"/>
      <c r="H33" s="44">
        <f>ROUND(1/12,4)</f>
        <v>8.3299999999999999E-2</v>
      </c>
      <c r="I33" s="46">
        <f>ROUND(I29*H33,2)</f>
        <v>119.07</v>
      </c>
    </row>
    <row r="34" spans="1:9" ht="15.75" customHeight="1" x14ac:dyDescent="0.3">
      <c r="A34" s="33" t="s">
        <v>37</v>
      </c>
      <c r="B34" s="5" t="s">
        <v>75</v>
      </c>
      <c r="C34" s="5"/>
      <c r="D34" s="5"/>
      <c r="E34" s="5"/>
      <c r="F34" s="5"/>
      <c r="G34" s="5"/>
      <c r="H34" s="44">
        <v>0.121</v>
      </c>
      <c r="I34" s="46">
        <f>ROUND(I29*H34,2)</f>
        <v>172.96</v>
      </c>
    </row>
    <row r="35" spans="1:9" ht="15.75" customHeight="1" x14ac:dyDescent="0.3">
      <c r="A35" s="6" t="s">
        <v>76</v>
      </c>
      <c r="B35" s="6"/>
      <c r="C35" s="6"/>
      <c r="D35" s="6"/>
      <c r="E35" s="6"/>
      <c r="F35" s="6"/>
      <c r="G35" s="6"/>
      <c r="H35" s="47">
        <f>SUM(H33:H34)</f>
        <v>0.20429999999999998</v>
      </c>
      <c r="I35" s="45">
        <f>SUM(I33:I34)</f>
        <v>292.02999999999997</v>
      </c>
    </row>
    <row r="36" spans="1:9" ht="15.75" customHeight="1" x14ac:dyDescent="0.3">
      <c r="A36" s="89" t="s">
        <v>77</v>
      </c>
      <c r="B36" s="89"/>
      <c r="C36" s="89"/>
      <c r="D36" s="89"/>
      <c r="E36" s="89"/>
      <c r="F36" s="89"/>
      <c r="G36" s="90" t="s">
        <v>78</v>
      </c>
      <c r="H36" s="90"/>
      <c r="I36" s="48">
        <f>I29</f>
        <v>1429.39</v>
      </c>
    </row>
    <row r="37" spans="1:9" ht="15.75" customHeight="1" x14ac:dyDescent="0.3">
      <c r="A37" s="89"/>
      <c r="B37" s="89"/>
      <c r="C37" s="89"/>
      <c r="D37" s="89"/>
      <c r="E37" s="89"/>
      <c r="F37" s="89"/>
      <c r="G37" s="90" t="s">
        <v>79</v>
      </c>
      <c r="H37" s="90"/>
      <c r="I37" s="48">
        <f>I35</f>
        <v>292.02999999999997</v>
      </c>
    </row>
    <row r="38" spans="1:9" ht="15.75" customHeight="1" x14ac:dyDescent="0.3">
      <c r="A38" s="89"/>
      <c r="B38" s="89"/>
      <c r="C38" s="89"/>
      <c r="D38" s="89"/>
      <c r="E38" s="89"/>
      <c r="F38" s="89"/>
      <c r="G38" s="91" t="s">
        <v>80</v>
      </c>
      <c r="H38" s="91"/>
      <c r="I38" s="49">
        <f>SUM(I36:I37)</f>
        <v>1721.42</v>
      </c>
    </row>
    <row r="39" spans="1:9" ht="15.75" customHeight="1" x14ac:dyDescent="0.3">
      <c r="A39" s="6" t="s">
        <v>81</v>
      </c>
      <c r="B39" s="6"/>
      <c r="C39" s="6"/>
      <c r="D39" s="6"/>
      <c r="E39" s="6"/>
      <c r="F39" s="6"/>
      <c r="G39" s="6"/>
      <c r="H39" s="35" t="s">
        <v>61</v>
      </c>
      <c r="I39" s="35" t="s">
        <v>62</v>
      </c>
    </row>
    <row r="40" spans="1:9" ht="15.75" customHeight="1" x14ac:dyDescent="0.3">
      <c r="A40" s="33" t="s">
        <v>35</v>
      </c>
      <c r="B40" s="5" t="s">
        <v>82</v>
      </c>
      <c r="C40" s="5"/>
      <c r="D40" s="5"/>
      <c r="E40" s="5"/>
      <c r="F40" s="5"/>
      <c r="G40" s="5"/>
      <c r="H40" s="44">
        <v>0.2</v>
      </c>
      <c r="I40" s="46">
        <f t="shared" ref="I40:I47" si="0">ROUND($I$38*H40,2)</f>
        <v>344.28</v>
      </c>
    </row>
    <row r="41" spans="1:9" ht="15.75" customHeight="1" x14ac:dyDescent="0.3">
      <c r="A41" s="33" t="s">
        <v>37</v>
      </c>
      <c r="B41" s="5" t="s">
        <v>83</v>
      </c>
      <c r="C41" s="5"/>
      <c r="D41" s="5"/>
      <c r="E41" s="5"/>
      <c r="F41" s="5"/>
      <c r="G41" s="5"/>
      <c r="H41" s="44">
        <v>2.5000000000000001E-2</v>
      </c>
      <c r="I41" s="46">
        <f t="shared" si="0"/>
        <v>43.04</v>
      </c>
    </row>
    <row r="42" spans="1:9" ht="15.75" customHeight="1" x14ac:dyDescent="0.3">
      <c r="A42" s="33" t="s">
        <v>40</v>
      </c>
      <c r="B42" s="5" t="s">
        <v>84</v>
      </c>
      <c r="C42" s="5"/>
      <c r="D42" s="5"/>
      <c r="E42" s="5"/>
      <c r="F42" s="5"/>
      <c r="G42" s="5"/>
      <c r="H42" s="44">
        <v>0.06</v>
      </c>
      <c r="I42" s="46">
        <f t="shared" si="0"/>
        <v>103.29</v>
      </c>
    </row>
    <row r="43" spans="1:9" ht="15.75" customHeight="1" x14ac:dyDescent="0.3">
      <c r="A43" s="33" t="s">
        <v>43</v>
      </c>
      <c r="B43" s="5" t="s">
        <v>85</v>
      </c>
      <c r="C43" s="5"/>
      <c r="D43" s="5"/>
      <c r="E43" s="5"/>
      <c r="F43" s="5"/>
      <c r="G43" s="5"/>
      <c r="H43" s="44">
        <v>1.4999999999999999E-2</v>
      </c>
      <c r="I43" s="46">
        <f t="shared" si="0"/>
        <v>25.82</v>
      </c>
    </row>
    <row r="44" spans="1:9" ht="15.75" customHeight="1" x14ac:dyDescent="0.3">
      <c r="A44" s="33" t="s">
        <v>67</v>
      </c>
      <c r="B44" s="5" t="s">
        <v>86</v>
      </c>
      <c r="C44" s="5"/>
      <c r="D44" s="5"/>
      <c r="E44" s="5"/>
      <c r="F44" s="5"/>
      <c r="G44" s="5"/>
      <c r="H44" s="44">
        <v>0.01</v>
      </c>
      <c r="I44" s="46">
        <f t="shared" si="0"/>
        <v>17.21</v>
      </c>
    </row>
    <row r="45" spans="1:9" ht="15.75" customHeight="1" x14ac:dyDescent="0.3">
      <c r="A45" s="33" t="s">
        <v>69</v>
      </c>
      <c r="B45" s="5" t="s">
        <v>87</v>
      </c>
      <c r="C45" s="5"/>
      <c r="D45" s="5"/>
      <c r="E45" s="5"/>
      <c r="F45" s="5"/>
      <c r="G45" s="5"/>
      <c r="H45" s="44">
        <v>6.0000000000000001E-3</v>
      </c>
      <c r="I45" s="46">
        <f t="shared" si="0"/>
        <v>10.33</v>
      </c>
    </row>
    <row r="46" spans="1:9" ht="15.75" customHeight="1" x14ac:dyDescent="0.3">
      <c r="A46" s="33" t="s">
        <v>88</v>
      </c>
      <c r="B46" s="5" t="s">
        <v>89</v>
      </c>
      <c r="C46" s="5"/>
      <c r="D46" s="5"/>
      <c r="E46" s="5"/>
      <c r="F46" s="5"/>
      <c r="G46" s="5"/>
      <c r="H46" s="44">
        <v>2E-3</v>
      </c>
      <c r="I46" s="46">
        <f t="shared" si="0"/>
        <v>3.44</v>
      </c>
    </row>
    <row r="47" spans="1:9" ht="15.75" customHeight="1" x14ac:dyDescent="0.3">
      <c r="A47" s="33" t="s">
        <v>90</v>
      </c>
      <c r="B47" s="5" t="s">
        <v>91</v>
      </c>
      <c r="C47" s="5"/>
      <c r="D47" s="5"/>
      <c r="E47" s="5"/>
      <c r="F47" s="5"/>
      <c r="G47" s="5"/>
      <c r="H47" s="44">
        <v>0.08</v>
      </c>
      <c r="I47" s="46">
        <f t="shared" si="0"/>
        <v>137.71</v>
      </c>
    </row>
    <row r="48" spans="1:9" ht="15.75" customHeight="1" x14ac:dyDescent="0.3">
      <c r="A48" s="6" t="s">
        <v>92</v>
      </c>
      <c r="B48" s="6"/>
      <c r="C48" s="6"/>
      <c r="D48" s="6"/>
      <c r="E48" s="6"/>
      <c r="F48" s="6"/>
      <c r="G48" s="6"/>
      <c r="H48" s="47">
        <f>SUM(H40:H47)</f>
        <v>0.39800000000000008</v>
      </c>
      <c r="I48" s="45">
        <f>SUM(I40:I47)</f>
        <v>685.12000000000023</v>
      </c>
    </row>
    <row r="49" spans="1:14" ht="15.75" customHeight="1" x14ac:dyDescent="0.3">
      <c r="A49" s="92"/>
      <c r="B49" s="92"/>
      <c r="C49" s="92"/>
      <c r="D49" s="92"/>
      <c r="E49" s="92"/>
      <c r="F49" s="92"/>
      <c r="G49" s="92"/>
      <c r="H49" s="92"/>
      <c r="I49" s="92"/>
    </row>
    <row r="50" spans="1:14" ht="15.75" customHeight="1" x14ac:dyDescent="0.3">
      <c r="A50" s="6" t="s">
        <v>93</v>
      </c>
      <c r="B50" s="6"/>
      <c r="C50" s="6"/>
      <c r="D50" s="6"/>
      <c r="E50" s="6"/>
      <c r="F50" s="6"/>
      <c r="G50" s="6"/>
      <c r="H50" s="47"/>
      <c r="I50" s="35" t="s">
        <v>62</v>
      </c>
    </row>
    <row r="51" spans="1:14" ht="15.75" customHeight="1" x14ac:dyDescent="0.3">
      <c r="A51" s="33" t="s">
        <v>35</v>
      </c>
      <c r="B51" s="87" t="s">
        <v>94</v>
      </c>
      <c r="C51" s="87"/>
      <c r="D51" s="87"/>
      <c r="E51" s="87"/>
      <c r="F51" s="87"/>
      <c r="G51" s="87"/>
      <c r="H51" s="50">
        <v>5</v>
      </c>
      <c r="I51" s="43">
        <f>ROUND((H51*2*22)-0.06*I23,2)</f>
        <v>134.24</v>
      </c>
    </row>
    <row r="52" spans="1:14" ht="15.75" customHeight="1" x14ac:dyDescent="0.3">
      <c r="A52" s="33" t="s">
        <v>37</v>
      </c>
      <c r="B52" s="87" t="s">
        <v>95</v>
      </c>
      <c r="C52" s="87"/>
      <c r="D52" s="87"/>
      <c r="E52" s="87"/>
      <c r="F52" s="87"/>
      <c r="G52" s="87"/>
      <c r="H52" s="34" t="s">
        <v>96</v>
      </c>
      <c r="I52" s="43">
        <v>440.77</v>
      </c>
    </row>
    <row r="53" spans="1:14" ht="15.75" customHeight="1" x14ac:dyDescent="0.3">
      <c r="A53" s="33" t="s">
        <v>40</v>
      </c>
      <c r="B53" s="87" t="s">
        <v>97</v>
      </c>
      <c r="C53" s="87"/>
      <c r="D53" s="87"/>
      <c r="E53" s="87"/>
      <c r="F53" s="87"/>
      <c r="G53" s="87"/>
      <c r="H53" s="34" t="s">
        <v>96</v>
      </c>
      <c r="I53" s="43">
        <v>0</v>
      </c>
    </row>
    <row r="54" spans="1:14" ht="15.75" customHeight="1" x14ac:dyDescent="0.3">
      <c r="A54" s="33" t="s">
        <v>43</v>
      </c>
      <c r="B54" s="87" t="s">
        <v>98</v>
      </c>
      <c r="C54" s="87"/>
      <c r="D54" s="87"/>
      <c r="E54" s="87"/>
      <c r="F54" s="87"/>
      <c r="G54" s="87"/>
      <c r="H54" s="34" t="s">
        <v>96</v>
      </c>
      <c r="I54" s="43">
        <f>ROUND((I23*26)*0.002/12,2)</f>
        <v>6.19</v>
      </c>
    </row>
    <row r="55" spans="1:14" ht="15.75" customHeight="1" x14ac:dyDescent="0.3">
      <c r="A55" s="6" t="s">
        <v>99</v>
      </c>
      <c r="B55" s="6"/>
      <c r="C55" s="6"/>
      <c r="D55" s="6"/>
      <c r="E55" s="6"/>
      <c r="F55" s="6"/>
      <c r="G55" s="6"/>
      <c r="H55" s="6"/>
      <c r="I55" s="51">
        <f>SUM(I51:I54)</f>
        <v>581.20000000000005</v>
      </c>
    </row>
    <row r="56" spans="1:14" ht="15.75" customHeight="1" x14ac:dyDescent="0.3">
      <c r="A56" s="92"/>
      <c r="B56" s="92"/>
      <c r="C56" s="92"/>
      <c r="D56" s="92"/>
      <c r="E56" s="92"/>
      <c r="F56" s="92"/>
      <c r="G56" s="92"/>
      <c r="H56" s="92"/>
      <c r="I56" s="92"/>
    </row>
    <row r="57" spans="1:14" ht="15.75" customHeight="1" x14ac:dyDescent="0.3">
      <c r="A57" s="6" t="s">
        <v>100</v>
      </c>
      <c r="B57" s="6"/>
      <c r="C57" s="6"/>
      <c r="D57" s="6"/>
      <c r="E57" s="6"/>
      <c r="F57" s="6"/>
      <c r="G57" s="6"/>
      <c r="H57" s="6"/>
      <c r="I57" s="6"/>
    </row>
    <row r="58" spans="1:14" ht="15.75" customHeight="1" x14ac:dyDescent="0.3">
      <c r="A58" s="6" t="s">
        <v>101</v>
      </c>
      <c r="B58" s="6"/>
      <c r="C58" s="6"/>
      <c r="D58" s="6"/>
      <c r="E58" s="6"/>
      <c r="F58" s="6"/>
      <c r="G58" s="6"/>
      <c r="H58" s="6"/>
      <c r="I58" s="35" t="s">
        <v>62</v>
      </c>
    </row>
    <row r="59" spans="1:14" ht="15.75" customHeight="1" x14ac:dyDescent="0.3">
      <c r="A59" s="33" t="s">
        <v>102</v>
      </c>
      <c r="B59" s="5" t="s">
        <v>103</v>
      </c>
      <c r="C59" s="5"/>
      <c r="D59" s="5"/>
      <c r="E59" s="5"/>
      <c r="F59" s="5"/>
      <c r="G59" s="5"/>
      <c r="H59" s="5"/>
      <c r="I59" s="46">
        <f>I35</f>
        <v>292.02999999999997</v>
      </c>
    </row>
    <row r="60" spans="1:14" ht="15.75" customHeight="1" x14ac:dyDescent="0.3">
      <c r="A60" s="33" t="s">
        <v>104</v>
      </c>
      <c r="B60" s="5" t="s">
        <v>105</v>
      </c>
      <c r="C60" s="5"/>
      <c r="D60" s="5"/>
      <c r="E60" s="5"/>
      <c r="F60" s="5"/>
      <c r="G60" s="5"/>
      <c r="H60" s="5"/>
      <c r="I60" s="46">
        <f>I48</f>
        <v>685.12000000000023</v>
      </c>
      <c r="N60" s="52"/>
    </row>
    <row r="61" spans="1:14" ht="15.75" customHeight="1" x14ac:dyDescent="0.3">
      <c r="A61" s="33" t="s">
        <v>106</v>
      </c>
      <c r="B61" s="5" t="s">
        <v>107</v>
      </c>
      <c r="C61" s="5"/>
      <c r="D61" s="5"/>
      <c r="E61" s="5"/>
      <c r="F61" s="5"/>
      <c r="G61" s="5"/>
      <c r="H61" s="5"/>
      <c r="I61" s="46">
        <f>I55</f>
        <v>581.20000000000005</v>
      </c>
    </row>
    <row r="62" spans="1:14" ht="15.75" customHeight="1" x14ac:dyDescent="0.3">
      <c r="A62" s="6" t="s">
        <v>108</v>
      </c>
      <c r="B62" s="6"/>
      <c r="C62" s="6"/>
      <c r="D62" s="6"/>
      <c r="E62" s="6"/>
      <c r="F62" s="6"/>
      <c r="G62" s="6"/>
      <c r="H62" s="6"/>
      <c r="I62" s="45">
        <f>SUM(I59:I61)</f>
        <v>1558.3500000000004</v>
      </c>
    </row>
    <row r="63" spans="1:14" ht="15.75" customHeight="1" x14ac:dyDescent="0.3">
      <c r="A63" s="93" t="s">
        <v>109</v>
      </c>
      <c r="B63" s="93"/>
      <c r="C63" s="93"/>
      <c r="D63" s="93"/>
      <c r="E63" s="93"/>
      <c r="F63" s="93"/>
      <c r="G63" s="90" t="s">
        <v>78</v>
      </c>
      <c r="H63" s="90"/>
      <c r="I63" s="48">
        <f>I29</f>
        <v>1429.39</v>
      </c>
    </row>
    <row r="64" spans="1:14" ht="15.75" customHeight="1" x14ac:dyDescent="0.3">
      <c r="A64" s="93"/>
      <c r="B64" s="93"/>
      <c r="C64" s="93"/>
      <c r="D64" s="93"/>
      <c r="E64" s="93"/>
      <c r="F64" s="93"/>
      <c r="G64" s="90" t="s">
        <v>110</v>
      </c>
      <c r="H64" s="90"/>
      <c r="I64" s="48">
        <f>I62</f>
        <v>1558.3500000000004</v>
      </c>
    </row>
    <row r="65" spans="1:14" ht="15.75" customHeight="1" x14ac:dyDescent="0.3">
      <c r="A65" s="93"/>
      <c r="B65" s="93"/>
      <c r="C65" s="93"/>
      <c r="D65" s="93"/>
      <c r="E65" s="93"/>
      <c r="F65" s="93"/>
      <c r="G65" s="91" t="s">
        <v>80</v>
      </c>
      <c r="H65" s="91"/>
      <c r="I65" s="49">
        <f>SUM(I63:I64)</f>
        <v>2987.7400000000007</v>
      </c>
    </row>
    <row r="66" spans="1:14" ht="15.75" customHeight="1" x14ac:dyDescent="0.3">
      <c r="A66" s="6" t="s">
        <v>111</v>
      </c>
      <c r="B66" s="6"/>
      <c r="C66" s="6"/>
      <c r="D66" s="6"/>
      <c r="E66" s="6"/>
      <c r="F66" s="6"/>
      <c r="G66" s="6"/>
      <c r="H66" s="6"/>
      <c r="I66" s="6"/>
    </row>
    <row r="67" spans="1:14" ht="15.75" customHeight="1" x14ac:dyDescent="0.3">
      <c r="A67" s="33">
        <v>3</v>
      </c>
      <c r="B67" s="6" t="s">
        <v>112</v>
      </c>
      <c r="C67" s="6"/>
      <c r="D67" s="6"/>
      <c r="E67" s="6"/>
      <c r="F67" s="6"/>
      <c r="G67" s="6"/>
      <c r="H67" s="35" t="s">
        <v>61</v>
      </c>
      <c r="I67" s="35" t="s">
        <v>62</v>
      </c>
    </row>
    <row r="68" spans="1:14" ht="15.75" customHeight="1" x14ac:dyDescent="0.3">
      <c r="A68" s="33" t="s">
        <v>35</v>
      </c>
      <c r="B68" s="5" t="s">
        <v>113</v>
      </c>
      <c r="C68" s="5"/>
      <c r="D68" s="5"/>
      <c r="E68" s="5"/>
      <c r="F68" s="5"/>
      <c r="G68" s="5"/>
      <c r="H68" s="44">
        <f>ROUND(((1/12)*5%),4)</f>
        <v>4.1999999999999997E-3</v>
      </c>
      <c r="I68" s="46">
        <f>ROUND(H68*$I$65,2)</f>
        <v>12.55</v>
      </c>
    </row>
    <row r="69" spans="1:14" ht="15.75" customHeight="1" x14ac:dyDescent="0.3">
      <c r="A69" s="33" t="s">
        <v>37</v>
      </c>
      <c r="B69" s="5" t="s">
        <v>114</v>
      </c>
      <c r="C69" s="5"/>
      <c r="D69" s="5"/>
      <c r="E69" s="5"/>
      <c r="F69" s="5"/>
      <c r="G69" s="5"/>
      <c r="H69" s="44">
        <f>TRUNC(H68*H47,4)</f>
        <v>2.9999999999999997E-4</v>
      </c>
      <c r="I69" s="46">
        <f>ROUND(H69*$I$65,2)</f>
        <v>0.9</v>
      </c>
      <c r="L69" s="53"/>
    </row>
    <row r="70" spans="1:14" ht="15.75" customHeight="1" x14ac:dyDescent="0.3">
      <c r="A70" s="33" t="s">
        <v>40</v>
      </c>
      <c r="B70" s="5" t="s">
        <v>115</v>
      </c>
      <c r="C70" s="5"/>
      <c r="D70" s="5"/>
      <c r="E70" s="5"/>
      <c r="F70" s="5"/>
      <c r="G70" s="5"/>
      <c r="H70" s="44">
        <f>ROUND(((7/30)/12)*95%,4)</f>
        <v>1.8499999999999999E-2</v>
      </c>
      <c r="I70" s="46">
        <f>ROUND(H70*$I$65,2)</f>
        <v>55.27</v>
      </c>
    </row>
    <row r="71" spans="1:14" ht="15.75" customHeight="1" x14ac:dyDescent="0.3">
      <c r="A71" s="54" t="s">
        <v>43</v>
      </c>
      <c r="B71" s="94" t="s">
        <v>116</v>
      </c>
      <c r="C71" s="94"/>
      <c r="D71" s="94"/>
      <c r="E71" s="94"/>
      <c r="F71" s="94"/>
      <c r="G71" s="94"/>
      <c r="H71" s="44">
        <f>ROUND(H70*H48,4)</f>
        <v>7.4000000000000003E-3</v>
      </c>
      <c r="I71" s="46">
        <f>ROUND(H71*$I$65,2)</f>
        <v>22.11</v>
      </c>
      <c r="L71" s="55"/>
    </row>
    <row r="72" spans="1:14" ht="15.75" customHeight="1" x14ac:dyDescent="0.3">
      <c r="A72" s="33" t="s">
        <v>67</v>
      </c>
      <c r="B72" s="5" t="s">
        <v>117</v>
      </c>
      <c r="C72" s="5"/>
      <c r="D72" s="5"/>
      <c r="E72" s="5"/>
      <c r="F72" s="5"/>
      <c r="G72" s="5"/>
      <c r="H72" s="44">
        <v>0.04</v>
      </c>
      <c r="I72" s="46">
        <f>ROUND(H72*$I$65,2)</f>
        <v>119.51</v>
      </c>
    </row>
    <row r="73" spans="1:14" ht="15.75" customHeight="1" x14ac:dyDescent="0.3">
      <c r="A73" s="6" t="s">
        <v>118</v>
      </c>
      <c r="B73" s="6"/>
      <c r="C73" s="6"/>
      <c r="D73" s="6"/>
      <c r="E73" s="6"/>
      <c r="F73" s="6"/>
      <c r="G73" s="6"/>
      <c r="H73" s="47">
        <f>SUM(H68:H72)</f>
        <v>7.0400000000000004E-2</v>
      </c>
      <c r="I73" s="45">
        <f>SUM(I68:I72)</f>
        <v>210.34</v>
      </c>
    </row>
    <row r="74" spans="1:14" ht="15.75" customHeight="1" x14ac:dyDescent="0.3">
      <c r="A74" s="95" t="s">
        <v>119</v>
      </c>
      <c r="B74" s="95"/>
      <c r="C74" s="95"/>
      <c r="D74" s="95"/>
      <c r="E74" s="95"/>
      <c r="F74" s="95"/>
      <c r="G74" s="90" t="s">
        <v>78</v>
      </c>
      <c r="H74" s="90"/>
      <c r="I74" s="48">
        <f>I29</f>
        <v>1429.39</v>
      </c>
    </row>
    <row r="75" spans="1:14" ht="15.75" customHeight="1" x14ac:dyDescent="0.3">
      <c r="A75" s="95"/>
      <c r="B75" s="95"/>
      <c r="C75" s="95"/>
      <c r="D75" s="95"/>
      <c r="E75" s="95"/>
      <c r="F75" s="95"/>
      <c r="G75" s="90" t="s">
        <v>110</v>
      </c>
      <c r="H75" s="90"/>
      <c r="I75" s="48">
        <f>I62</f>
        <v>1558.3500000000004</v>
      </c>
    </row>
    <row r="76" spans="1:14" ht="15.75" customHeight="1" x14ac:dyDescent="0.3">
      <c r="A76" s="95"/>
      <c r="B76" s="95"/>
      <c r="C76" s="95"/>
      <c r="D76" s="95"/>
      <c r="E76" s="95"/>
      <c r="F76" s="95"/>
      <c r="G76" s="90" t="s">
        <v>120</v>
      </c>
      <c r="H76" s="90"/>
      <c r="I76" s="48">
        <f>I73</f>
        <v>210.34</v>
      </c>
      <c r="N76" s="56"/>
    </row>
    <row r="77" spans="1:14" ht="15.75" customHeight="1" x14ac:dyDescent="0.3">
      <c r="A77" s="95"/>
      <c r="B77" s="95"/>
      <c r="C77" s="95"/>
      <c r="D77" s="95"/>
      <c r="E77" s="95"/>
      <c r="F77" s="95"/>
      <c r="G77" s="91" t="s">
        <v>80</v>
      </c>
      <c r="H77" s="91"/>
      <c r="I77" s="49">
        <f>SUM(I74:I76)</f>
        <v>3198.0800000000008</v>
      </c>
    </row>
    <row r="78" spans="1:14" ht="15.75" customHeight="1" x14ac:dyDescent="0.3">
      <c r="A78" s="6" t="s">
        <v>121</v>
      </c>
      <c r="B78" s="6"/>
      <c r="C78" s="6"/>
      <c r="D78" s="6"/>
      <c r="E78" s="6"/>
      <c r="F78" s="6"/>
      <c r="G78" s="6"/>
      <c r="H78" s="6"/>
      <c r="I78" s="6"/>
    </row>
    <row r="79" spans="1:14" ht="15.75" customHeight="1" x14ac:dyDescent="0.3">
      <c r="A79" s="6" t="s">
        <v>122</v>
      </c>
      <c r="B79" s="6"/>
      <c r="C79" s="6"/>
      <c r="D79" s="6"/>
      <c r="E79" s="6"/>
      <c r="F79" s="6"/>
      <c r="G79" s="6"/>
      <c r="H79" s="35" t="s">
        <v>61</v>
      </c>
      <c r="I79" s="35" t="s">
        <v>62</v>
      </c>
    </row>
    <row r="80" spans="1:14" ht="15.75" customHeight="1" x14ac:dyDescent="0.3">
      <c r="A80" s="33" t="s">
        <v>35</v>
      </c>
      <c r="B80" s="5" t="s">
        <v>123</v>
      </c>
      <c r="C80" s="5"/>
      <c r="D80" s="5"/>
      <c r="E80" s="5"/>
      <c r="F80" s="5"/>
      <c r="G80" s="5"/>
      <c r="H80" s="44">
        <v>0</v>
      </c>
      <c r="I80" s="46">
        <f t="shared" ref="I80:I85" si="1">ROUND(H80*$I$77,2)</f>
        <v>0</v>
      </c>
    </row>
    <row r="81" spans="1:12" ht="15.75" customHeight="1" x14ac:dyDescent="0.3">
      <c r="A81" s="33" t="s">
        <v>37</v>
      </c>
      <c r="B81" s="5" t="s">
        <v>124</v>
      </c>
      <c r="C81" s="5"/>
      <c r="D81" s="5"/>
      <c r="E81" s="5"/>
      <c r="F81" s="5"/>
      <c r="G81" s="5"/>
      <c r="H81" s="44">
        <f>ROUND((2/30)/12,4)</f>
        <v>5.5999999999999999E-3</v>
      </c>
      <c r="I81" s="46">
        <f t="shared" si="1"/>
        <v>17.91</v>
      </c>
      <c r="L81" s="56"/>
    </row>
    <row r="82" spans="1:12" ht="15.75" customHeight="1" x14ac:dyDescent="0.3">
      <c r="A82" s="33" t="s">
        <v>40</v>
      </c>
      <c r="B82" s="5" t="s">
        <v>125</v>
      </c>
      <c r="C82" s="5"/>
      <c r="D82" s="5"/>
      <c r="E82" s="5"/>
      <c r="F82" s="5"/>
      <c r="G82" s="5"/>
      <c r="H82" s="44">
        <f>ROUND(((5/30)/12)*2%,4)</f>
        <v>2.9999999999999997E-4</v>
      </c>
      <c r="I82" s="46">
        <f t="shared" si="1"/>
        <v>0.96</v>
      </c>
      <c r="K82" s="56"/>
    </row>
    <row r="83" spans="1:12" ht="15.75" customHeight="1" x14ac:dyDescent="0.3">
      <c r="A83" s="33" t="s">
        <v>43</v>
      </c>
      <c r="B83" s="5" t="s">
        <v>126</v>
      </c>
      <c r="C83" s="5"/>
      <c r="D83" s="5"/>
      <c r="E83" s="5"/>
      <c r="F83" s="5"/>
      <c r="G83" s="5"/>
      <c r="H83" s="44">
        <f>ROUND(((15/30)/12)*8%,4)</f>
        <v>3.3E-3</v>
      </c>
      <c r="I83" s="46">
        <f t="shared" si="1"/>
        <v>10.55</v>
      </c>
    </row>
    <row r="84" spans="1:12" ht="15.75" customHeight="1" x14ac:dyDescent="0.3">
      <c r="A84" s="33" t="s">
        <v>67</v>
      </c>
      <c r="B84" s="5" t="s">
        <v>127</v>
      </c>
      <c r="C84" s="5"/>
      <c r="D84" s="5"/>
      <c r="E84" s="5"/>
      <c r="F84" s="5"/>
      <c r="G84" s="5"/>
      <c r="H84" s="44">
        <f>ROUND(((1+1/3)/12*4/12)*2%,4)</f>
        <v>6.9999999999999999E-4</v>
      </c>
      <c r="I84" s="46">
        <f t="shared" si="1"/>
        <v>2.2400000000000002</v>
      </c>
    </row>
    <row r="85" spans="1:12" ht="15.75" customHeight="1" x14ac:dyDescent="0.3">
      <c r="A85" s="33" t="s">
        <v>69</v>
      </c>
      <c r="B85" s="5" t="s">
        <v>128</v>
      </c>
      <c r="C85" s="5"/>
      <c r="D85" s="5"/>
      <c r="E85" s="5"/>
      <c r="F85" s="5"/>
      <c r="G85" s="5"/>
      <c r="H85" s="44">
        <v>0</v>
      </c>
      <c r="I85" s="46">
        <f t="shared" si="1"/>
        <v>0</v>
      </c>
    </row>
    <row r="86" spans="1:12" ht="15.75" customHeight="1" x14ac:dyDescent="0.3">
      <c r="A86" s="6" t="s">
        <v>129</v>
      </c>
      <c r="B86" s="6"/>
      <c r="C86" s="6"/>
      <c r="D86" s="6"/>
      <c r="E86" s="6"/>
      <c r="F86" s="6"/>
      <c r="G86" s="6"/>
      <c r="H86" s="47">
        <f>SUM(H80:H85)</f>
        <v>9.8999999999999991E-3</v>
      </c>
      <c r="I86" s="45">
        <f>SUM(I80:I85)</f>
        <v>31.660000000000004</v>
      </c>
    </row>
    <row r="87" spans="1:12" ht="15.75" customHeight="1" x14ac:dyDescent="0.3">
      <c r="A87" s="92"/>
      <c r="B87" s="92"/>
      <c r="C87" s="92"/>
      <c r="D87" s="92"/>
      <c r="E87" s="92"/>
      <c r="F87" s="92"/>
      <c r="G87" s="92"/>
      <c r="H87" s="92"/>
      <c r="I87" s="92"/>
    </row>
    <row r="88" spans="1:12" ht="15.75" customHeight="1" x14ac:dyDescent="0.3">
      <c r="A88" s="6" t="s">
        <v>130</v>
      </c>
      <c r="B88" s="6"/>
      <c r="C88" s="6"/>
      <c r="D88" s="6"/>
      <c r="E88" s="6"/>
      <c r="F88" s="6"/>
      <c r="G88" s="6"/>
      <c r="H88" s="35" t="s">
        <v>61</v>
      </c>
      <c r="I88" s="35" t="s">
        <v>62</v>
      </c>
    </row>
    <row r="89" spans="1:12" ht="15.75" customHeight="1" x14ac:dyDescent="0.3">
      <c r="A89" s="33" t="s">
        <v>35</v>
      </c>
      <c r="B89" s="5" t="s">
        <v>131</v>
      </c>
      <c r="C89" s="5"/>
      <c r="D89" s="5"/>
      <c r="E89" s="5"/>
      <c r="F89" s="5"/>
      <c r="G89" s="5"/>
      <c r="H89" s="44">
        <v>0</v>
      </c>
      <c r="I89" s="46">
        <f>I29*H89</f>
        <v>0</v>
      </c>
    </row>
    <row r="90" spans="1:12" ht="15.75" customHeight="1" x14ac:dyDescent="0.3">
      <c r="A90" s="6" t="s">
        <v>132</v>
      </c>
      <c r="B90" s="6"/>
      <c r="C90" s="6"/>
      <c r="D90" s="6"/>
      <c r="E90" s="6"/>
      <c r="F90" s="6"/>
      <c r="G90" s="6"/>
      <c r="H90" s="47">
        <f>H89</f>
        <v>0</v>
      </c>
      <c r="I90" s="45">
        <f>I89</f>
        <v>0</v>
      </c>
    </row>
    <row r="91" spans="1:12" ht="15.75" customHeight="1" x14ac:dyDescent="0.3">
      <c r="A91" s="92"/>
      <c r="B91" s="92"/>
      <c r="C91" s="92"/>
      <c r="D91" s="92"/>
      <c r="E91" s="92"/>
      <c r="F91" s="92"/>
      <c r="G91" s="92"/>
      <c r="H91" s="92"/>
      <c r="I91" s="92"/>
    </row>
    <row r="92" spans="1:12" ht="15.75" customHeight="1" x14ac:dyDescent="0.3">
      <c r="A92" s="6" t="s">
        <v>133</v>
      </c>
      <c r="B92" s="6"/>
      <c r="C92" s="6"/>
      <c r="D92" s="6"/>
      <c r="E92" s="6"/>
      <c r="F92" s="6"/>
      <c r="G92" s="6"/>
      <c r="H92" s="6"/>
      <c r="I92" s="6"/>
    </row>
    <row r="93" spans="1:12" ht="15.75" customHeight="1" x14ac:dyDescent="0.3">
      <c r="A93" s="6" t="s">
        <v>134</v>
      </c>
      <c r="B93" s="6"/>
      <c r="C93" s="6"/>
      <c r="D93" s="6"/>
      <c r="E93" s="6"/>
      <c r="F93" s="6"/>
      <c r="G93" s="6"/>
      <c r="H93" s="6"/>
      <c r="I93" s="35" t="s">
        <v>62</v>
      </c>
    </row>
    <row r="94" spans="1:12" ht="15.75" customHeight="1" x14ac:dyDescent="0.3">
      <c r="A94" s="33" t="s">
        <v>135</v>
      </c>
      <c r="B94" s="5" t="s">
        <v>136</v>
      </c>
      <c r="C94" s="5"/>
      <c r="D94" s="5"/>
      <c r="E94" s="5"/>
      <c r="F94" s="5"/>
      <c r="G94" s="5"/>
      <c r="H94" s="5"/>
      <c r="I94" s="46">
        <f>I86</f>
        <v>31.660000000000004</v>
      </c>
    </row>
    <row r="95" spans="1:12" ht="15.75" customHeight="1" x14ac:dyDescent="0.3">
      <c r="A95" s="33" t="s">
        <v>137</v>
      </c>
      <c r="B95" s="5" t="s">
        <v>138</v>
      </c>
      <c r="C95" s="5"/>
      <c r="D95" s="5"/>
      <c r="E95" s="5"/>
      <c r="F95" s="5"/>
      <c r="G95" s="5"/>
      <c r="H95" s="5"/>
      <c r="I95" s="46">
        <f>I90</f>
        <v>0</v>
      </c>
    </row>
    <row r="96" spans="1:12" ht="15.75" customHeight="1" x14ac:dyDescent="0.3">
      <c r="A96" s="6" t="s">
        <v>139</v>
      </c>
      <c r="B96" s="6"/>
      <c r="C96" s="6"/>
      <c r="D96" s="6"/>
      <c r="E96" s="6"/>
      <c r="F96" s="6"/>
      <c r="G96" s="6"/>
      <c r="H96" s="6"/>
      <c r="I96" s="45">
        <f>SUM(I94:I95)</f>
        <v>31.660000000000004</v>
      </c>
    </row>
    <row r="97" spans="1:9" ht="15.75" customHeight="1" x14ac:dyDescent="0.3">
      <c r="A97" s="92"/>
      <c r="B97" s="92"/>
      <c r="C97" s="92"/>
      <c r="D97" s="92"/>
      <c r="E97" s="92"/>
      <c r="F97" s="92"/>
      <c r="G97" s="92"/>
      <c r="H97" s="92"/>
      <c r="I97" s="92"/>
    </row>
    <row r="98" spans="1:9" ht="15.75" customHeight="1" x14ac:dyDescent="0.3">
      <c r="A98" s="6" t="s">
        <v>140</v>
      </c>
      <c r="B98" s="6"/>
      <c r="C98" s="6"/>
      <c r="D98" s="6"/>
      <c r="E98" s="6"/>
      <c r="F98" s="6"/>
      <c r="G98" s="6"/>
      <c r="H98" s="6"/>
      <c r="I98" s="6"/>
    </row>
    <row r="99" spans="1:9" ht="15.75" customHeight="1" x14ac:dyDescent="0.3">
      <c r="A99" s="35">
        <v>5</v>
      </c>
      <c r="B99" s="6" t="s">
        <v>141</v>
      </c>
      <c r="C99" s="6"/>
      <c r="D99" s="6"/>
      <c r="E99" s="6"/>
      <c r="F99" s="6"/>
      <c r="G99" s="6"/>
      <c r="H99" s="35"/>
      <c r="I99" s="35" t="s">
        <v>62</v>
      </c>
    </row>
    <row r="100" spans="1:9" ht="15.75" customHeight="1" x14ac:dyDescent="0.3">
      <c r="A100" s="57" t="s">
        <v>35</v>
      </c>
      <c r="B100" s="87" t="s">
        <v>142</v>
      </c>
      <c r="C100" s="87"/>
      <c r="D100" s="87"/>
      <c r="E100" s="87"/>
      <c r="F100" s="87"/>
      <c r="G100" s="87"/>
      <c r="H100" s="58" t="s">
        <v>96</v>
      </c>
      <c r="I100" s="59">
        <v>0</v>
      </c>
    </row>
    <row r="101" spans="1:9" ht="15.75" customHeight="1" x14ac:dyDescent="0.3">
      <c r="A101" s="57" t="s">
        <v>37</v>
      </c>
      <c r="B101" s="87" t="s">
        <v>143</v>
      </c>
      <c r="C101" s="87"/>
      <c r="D101" s="87"/>
      <c r="E101" s="87"/>
      <c r="F101" s="87"/>
      <c r="G101" s="87"/>
      <c r="H101" s="58" t="s">
        <v>96</v>
      </c>
      <c r="I101" s="59">
        <v>0</v>
      </c>
    </row>
    <row r="102" spans="1:9" ht="15.75" customHeight="1" x14ac:dyDescent="0.3">
      <c r="A102" s="57" t="s">
        <v>40</v>
      </c>
      <c r="B102" s="87" t="s">
        <v>144</v>
      </c>
      <c r="C102" s="87"/>
      <c r="D102" s="87"/>
      <c r="E102" s="87"/>
      <c r="F102" s="87"/>
      <c r="G102" s="87"/>
      <c r="H102" s="58" t="s">
        <v>96</v>
      </c>
      <c r="I102" s="59">
        <f>UNIFORMES!F62</f>
        <v>61.678888888888892</v>
      </c>
    </row>
    <row r="103" spans="1:9" ht="15.75" customHeight="1" x14ac:dyDescent="0.3">
      <c r="A103" s="57" t="s">
        <v>43</v>
      </c>
      <c r="B103" s="87" t="s">
        <v>145</v>
      </c>
      <c r="C103" s="87"/>
      <c r="D103" s="87"/>
      <c r="E103" s="87"/>
      <c r="F103" s="87"/>
      <c r="G103" s="87"/>
      <c r="H103" s="60" t="s">
        <v>96</v>
      </c>
      <c r="I103" s="46">
        <v>0</v>
      </c>
    </row>
    <row r="104" spans="1:9" ht="15.75" customHeight="1" x14ac:dyDescent="0.3">
      <c r="A104" s="6" t="s">
        <v>146</v>
      </c>
      <c r="B104" s="6"/>
      <c r="C104" s="6"/>
      <c r="D104" s="6"/>
      <c r="E104" s="6"/>
      <c r="F104" s="6"/>
      <c r="G104" s="6"/>
      <c r="H104" s="47" t="s">
        <v>96</v>
      </c>
      <c r="I104" s="45">
        <f>SUM(I100:I103)</f>
        <v>61.678888888888892</v>
      </c>
    </row>
    <row r="105" spans="1:9" ht="15.75" customHeight="1" x14ac:dyDescent="0.3">
      <c r="A105" s="95" t="s">
        <v>147</v>
      </c>
      <c r="B105" s="95"/>
      <c r="C105" s="95"/>
      <c r="D105" s="95"/>
      <c r="E105" s="95"/>
      <c r="F105" s="95"/>
      <c r="G105" s="90" t="s">
        <v>78</v>
      </c>
      <c r="H105" s="90"/>
      <c r="I105" s="48">
        <f>I29</f>
        <v>1429.39</v>
      </c>
    </row>
    <row r="106" spans="1:9" ht="15.75" customHeight="1" x14ac:dyDescent="0.3">
      <c r="A106" s="95"/>
      <c r="B106" s="95"/>
      <c r="C106" s="95"/>
      <c r="D106" s="95"/>
      <c r="E106" s="95"/>
      <c r="F106" s="95"/>
      <c r="G106" s="90" t="s">
        <v>110</v>
      </c>
      <c r="H106" s="90"/>
      <c r="I106" s="48">
        <f>I62</f>
        <v>1558.3500000000004</v>
      </c>
    </row>
    <row r="107" spans="1:9" ht="15.75" customHeight="1" x14ac:dyDescent="0.3">
      <c r="A107" s="95"/>
      <c r="B107" s="95"/>
      <c r="C107" s="95"/>
      <c r="D107" s="95"/>
      <c r="E107" s="95"/>
      <c r="F107" s="95"/>
      <c r="G107" s="90" t="s">
        <v>120</v>
      </c>
      <c r="H107" s="90"/>
      <c r="I107" s="48">
        <f>I73</f>
        <v>210.34</v>
      </c>
    </row>
    <row r="108" spans="1:9" ht="15.75" customHeight="1" x14ac:dyDescent="0.3">
      <c r="A108" s="95"/>
      <c r="B108" s="95"/>
      <c r="C108" s="95"/>
      <c r="D108" s="95"/>
      <c r="E108" s="95"/>
      <c r="F108" s="95"/>
      <c r="G108" s="90" t="s">
        <v>148</v>
      </c>
      <c r="H108" s="90"/>
      <c r="I108" s="48">
        <f>I96</f>
        <v>31.660000000000004</v>
      </c>
    </row>
    <row r="109" spans="1:9" ht="15.75" customHeight="1" x14ac:dyDescent="0.3">
      <c r="A109" s="95"/>
      <c r="B109" s="95"/>
      <c r="C109" s="95"/>
      <c r="D109" s="95"/>
      <c r="E109" s="95"/>
      <c r="F109" s="95"/>
      <c r="G109" s="90" t="s">
        <v>149</v>
      </c>
      <c r="H109" s="90"/>
      <c r="I109" s="48">
        <f>I104</f>
        <v>61.678888888888892</v>
      </c>
    </row>
    <row r="110" spans="1:9" ht="15.75" customHeight="1" x14ac:dyDescent="0.3">
      <c r="A110" s="95"/>
      <c r="B110" s="95"/>
      <c r="C110" s="95"/>
      <c r="D110" s="95"/>
      <c r="E110" s="95"/>
      <c r="F110" s="95"/>
      <c r="G110" s="91" t="s">
        <v>80</v>
      </c>
      <c r="H110" s="91"/>
      <c r="I110" s="49">
        <f>SUM(I105:I109)</f>
        <v>3291.4188888888898</v>
      </c>
    </row>
    <row r="111" spans="1:9" ht="15.75" customHeight="1" x14ac:dyDescent="0.3">
      <c r="A111" s="6" t="s">
        <v>150</v>
      </c>
      <c r="B111" s="6"/>
      <c r="C111" s="6"/>
      <c r="D111" s="6"/>
      <c r="E111" s="6"/>
      <c r="F111" s="6"/>
      <c r="G111" s="6"/>
      <c r="H111" s="6"/>
      <c r="I111" s="6"/>
    </row>
    <row r="112" spans="1:9" ht="15.75" customHeight="1" x14ac:dyDescent="0.3">
      <c r="A112" s="35">
        <v>6</v>
      </c>
      <c r="B112" s="6" t="s">
        <v>151</v>
      </c>
      <c r="C112" s="6"/>
      <c r="D112" s="6"/>
      <c r="E112" s="6"/>
      <c r="F112" s="6"/>
      <c r="G112" s="6"/>
      <c r="H112" s="35" t="s">
        <v>61</v>
      </c>
      <c r="I112" s="35" t="s">
        <v>62</v>
      </c>
    </row>
    <row r="113" spans="1:9" ht="15.75" customHeight="1" x14ac:dyDescent="0.3">
      <c r="A113" s="33" t="s">
        <v>35</v>
      </c>
      <c r="B113" s="5" t="s">
        <v>152</v>
      </c>
      <c r="C113" s="5"/>
      <c r="D113" s="5"/>
      <c r="E113" s="5"/>
      <c r="F113" s="5"/>
      <c r="G113" s="5"/>
      <c r="H113" s="61">
        <v>0.05</v>
      </c>
      <c r="I113" s="46">
        <f>ROUND(H113*I110,2)</f>
        <v>164.57</v>
      </c>
    </row>
    <row r="114" spans="1:9" ht="15.75" customHeight="1" x14ac:dyDescent="0.3">
      <c r="A114" s="33" t="s">
        <v>37</v>
      </c>
      <c r="B114" s="5" t="s">
        <v>153</v>
      </c>
      <c r="C114" s="5"/>
      <c r="D114" s="5"/>
      <c r="E114" s="5"/>
      <c r="F114" s="5"/>
      <c r="G114" s="5"/>
      <c r="H114" s="61">
        <v>0.1</v>
      </c>
      <c r="I114" s="46">
        <f>ROUND(H114*(I110+I113),2)</f>
        <v>345.6</v>
      </c>
    </row>
    <row r="115" spans="1:9" ht="15.75" customHeight="1" x14ac:dyDescent="0.3">
      <c r="A115" s="33" t="s">
        <v>40</v>
      </c>
      <c r="B115" s="96" t="s">
        <v>154</v>
      </c>
      <c r="C115" s="96"/>
      <c r="D115" s="96"/>
      <c r="E115" s="96"/>
      <c r="F115" s="96"/>
      <c r="G115" s="96"/>
      <c r="H115" s="44"/>
      <c r="I115" s="62"/>
    </row>
    <row r="116" spans="1:9" ht="15.75" customHeight="1" x14ac:dyDescent="0.3">
      <c r="A116" s="33" t="s">
        <v>155</v>
      </c>
      <c r="B116" s="5" t="s">
        <v>156</v>
      </c>
      <c r="C116" s="5"/>
      <c r="D116" s="5"/>
      <c r="E116" s="5"/>
      <c r="F116" s="5"/>
      <c r="G116" s="5"/>
      <c r="H116" s="61">
        <v>1.6500000000000001E-2</v>
      </c>
      <c r="I116" s="46">
        <f>ROUND($I$126*H116,2)</f>
        <v>73.150000000000006</v>
      </c>
    </row>
    <row r="117" spans="1:9" ht="15.75" customHeight="1" x14ac:dyDescent="0.3">
      <c r="A117" s="33" t="s">
        <v>157</v>
      </c>
      <c r="B117" s="5" t="s">
        <v>158</v>
      </c>
      <c r="C117" s="5"/>
      <c r="D117" s="5"/>
      <c r="E117" s="5"/>
      <c r="F117" s="5"/>
      <c r="G117" s="5"/>
      <c r="H117" s="61">
        <v>7.5999999999999998E-2</v>
      </c>
      <c r="I117" s="46">
        <f>ROUND($I$126*H117,2)</f>
        <v>336.93</v>
      </c>
    </row>
    <row r="118" spans="1:9" ht="15.75" customHeight="1" x14ac:dyDescent="0.3">
      <c r="A118" s="33" t="s">
        <v>159</v>
      </c>
      <c r="B118" s="5" t="s">
        <v>160</v>
      </c>
      <c r="C118" s="5"/>
      <c r="D118" s="5"/>
      <c r="E118" s="5"/>
      <c r="F118" s="5"/>
      <c r="G118" s="5"/>
      <c r="H118" s="61">
        <v>0.05</v>
      </c>
      <c r="I118" s="46">
        <f>ROUND($I$126*H118,2)</f>
        <v>221.67</v>
      </c>
    </row>
    <row r="119" spans="1:9" ht="15.75" customHeight="1" x14ac:dyDescent="0.3">
      <c r="A119" s="6" t="s">
        <v>161</v>
      </c>
      <c r="B119" s="6"/>
      <c r="C119" s="6"/>
      <c r="D119" s="6"/>
      <c r="E119" s="6"/>
      <c r="F119" s="6"/>
      <c r="G119" s="6"/>
      <c r="H119" s="63">
        <f>SUM(H113:H118)</f>
        <v>0.29250000000000004</v>
      </c>
      <c r="I119" s="45">
        <f>SUM(I113:I118)</f>
        <v>1141.92</v>
      </c>
    </row>
    <row r="120" spans="1:9" ht="15.75" customHeight="1" x14ac:dyDescent="0.3">
      <c r="A120" s="64"/>
      <c r="B120" s="97"/>
      <c r="C120" s="97"/>
      <c r="D120" s="97"/>
      <c r="E120" s="97"/>
      <c r="F120" s="97"/>
      <c r="G120" s="97"/>
      <c r="H120" s="97"/>
      <c r="I120" s="97"/>
    </row>
    <row r="121" spans="1:9" ht="15.75" customHeight="1" x14ac:dyDescent="0.3">
      <c r="A121" s="65" t="s">
        <v>162</v>
      </c>
      <c r="B121" s="98" t="s">
        <v>163</v>
      </c>
      <c r="C121" s="98"/>
      <c r="D121" s="98"/>
      <c r="E121" s="98"/>
      <c r="F121" s="98"/>
      <c r="G121" s="98"/>
      <c r="H121" s="67">
        <f>SUM(H116+H117+H118)</f>
        <v>0.14250000000000002</v>
      </c>
      <c r="I121" s="68"/>
    </row>
    <row r="122" spans="1:9" ht="15.75" customHeight="1" x14ac:dyDescent="0.3">
      <c r="A122" s="65"/>
      <c r="B122" s="98">
        <v>100</v>
      </c>
      <c r="C122" s="98"/>
      <c r="D122" s="98"/>
      <c r="E122" s="98"/>
      <c r="F122" s="98"/>
      <c r="G122" s="98"/>
      <c r="H122" s="67"/>
      <c r="I122" s="68"/>
    </row>
    <row r="123" spans="1:9" ht="15.75" customHeight="1" x14ac:dyDescent="0.3">
      <c r="A123" s="69"/>
      <c r="B123" s="66"/>
      <c r="C123" s="66"/>
      <c r="D123" s="66"/>
      <c r="E123" s="66"/>
      <c r="F123" s="66"/>
      <c r="G123" s="66"/>
      <c r="H123" s="67"/>
      <c r="I123" s="68"/>
    </row>
    <row r="124" spans="1:9" ht="15.75" customHeight="1" x14ac:dyDescent="0.3">
      <c r="A124" s="65" t="s">
        <v>164</v>
      </c>
      <c r="B124" s="98" t="s">
        <v>165</v>
      </c>
      <c r="C124" s="98"/>
      <c r="D124" s="98"/>
      <c r="E124" s="98"/>
      <c r="F124" s="98"/>
      <c r="G124" s="98"/>
      <c r="H124" s="67"/>
      <c r="I124" s="68">
        <f>I110+I113+I114</f>
        <v>3801.5888888888899</v>
      </c>
    </row>
    <row r="125" spans="1:9" ht="15.75" customHeight="1" x14ac:dyDescent="0.3">
      <c r="A125" s="65"/>
      <c r="B125" s="66"/>
      <c r="C125" s="66"/>
      <c r="D125" s="66"/>
      <c r="E125" s="66"/>
      <c r="F125" s="66"/>
      <c r="G125" s="66"/>
      <c r="H125" s="67"/>
      <c r="I125" s="68"/>
    </row>
    <row r="126" spans="1:9" ht="15.75" customHeight="1" x14ac:dyDescent="0.3">
      <c r="A126" s="65" t="s">
        <v>166</v>
      </c>
      <c r="B126" s="98" t="s">
        <v>167</v>
      </c>
      <c r="C126" s="98"/>
      <c r="D126" s="98"/>
      <c r="E126" s="98"/>
      <c r="F126" s="98"/>
      <c r="G126" s="98"/>
      <c r="H126" s="67"/>
      <c r="I126" s="68">
        <f>ROUND(I124/(1-H121),2)</f>
        <v>4433.34</v>
      </c>
    </row>
    <row r="127" spans="1:9" ht="15.75" customHeight="1" x14ac:dyDescent="0.3">
      <c r="A127" s="65"/>
      <c r="B127" s="66"/>
      <c r="C127" s="66"/>
      <c r="D127" s="66"/>
      <c r="E127" s="66"/>
      <c r="F127" s="66"/>
      <c r="G127" s="66"/>
      <c r="H127" s="67"/>
      <c r="I127" s="68"/>
    </row>
    <row r="128" spans="1:9" ht="15.75" customHeight="1" x14ac:dyDescent="0.3">
      <c r="A128" s="65"/>
      <c r="B128" s="98" t="s">
        <v>168</v>
      </c>
      <c r="C128" s="98"/>
      <c r="D128" s="98"/>
      <c r="E128" s="98"/>
      <c r="F128" s="98"/>
      <c r="G128" s="98"/>
      <c r="H128" s="67"/>
      <c r="I128" s="68">
        <f>I126-I124</f>
        <v>631.75111111111028</v>
      </c>
    </row>
    <row r="129" spans="1:9" ht="15.75" customHeight="1" x14ac:dyDescent="0.3">
      <c r="A129" s="64"/>
      <c r="B129" s="70"/>
      <c r="C129" s="70"/>
      <c r="D129" s="70"/>
      <c r="E129" s="70"/>
      <c r="F129" s="70"/>
      <c r="G129" s="70"/>
      <c r="H129" s="70"/>
      <c r="I129" s="71"/>
    </row>
    <row r="130" spans="1:9" ht="15.75" customHeight="1" x14ac:dyDescent="0.3">
      <c r="A130" s="6" t="s">
        <v>169</v>
      </c>
      <c r="B130" s="6"/>
      <c r="C130" s="6"/>
      <c r="D130" s="6"/>
      <c r="E130" s="6"/>
      <c r="F130" s="6"/>
      <c r="G130" s="6"/>
      <c r="H130" s="6"/>
      <c r="I130" s="6"/>
    </row>
    <row r="131" spans="1:9" ht="15.75" customHeight="1" x14ac:dyDescent="0.3">
      <c r="A131" s="6" t="s">
        <v>170</v>
      </c>
      <c r="B131" s="6"/>
      <c r="C131" s="6"/>
      <c r="D131" s="6"/>
      <c r="E131" s="6"/>
      <c r="F131" s="6"/>
      <c r="G131" s="6"/>
      <c r="H131" s="6"/>
      <c r="I131" s="35" t="s">
        <v>62</v>
      </c>
    </row>
    <row r="132" spans="1:9" ht="15.75" customHeight="1" x14ac:dyDescent="0.3">
      <c r="A132" s="34" t="s">
        <v>35</v>
      </c>
      <c r="B132" s="5" t="str">
        <f>A21</f>
        <v>MÓDULO 1 - COMPOSIÇÃO DA REMUNERAÇÃO</v>
      </c>
      <c r="C132" s="5"/>
      <c r="D132" s="5"/>
      <c r="E132" s="5"/>
      <c r="F132" s="5"/>
      <c r="G132" s="5"/>
      <c r="H132" s="5"/>
      <c r="I132" s="72">
        <f>I29</f>
        <v>1429.39</v>
      </c>
    </row>
    <row r="133" spans="1:9" ht="15.75" customHeight="1" x14ac:dyDescent="0.3">
      <c r="A133" s="34" t="s">
        <v>37</v>
      </c>
      <c r="B133" s="5" t="str">
        <f>A31</f>
        <v>MÓDULO 2 – ENCARGOS E BENEFÍCIOS ANUAIS, MENSAIS E DIÁRIOS</v>
      </c>
      <c r="C133" s="5"/>
      <c r="D133" s="5"/>
      <c r="E133" s="5"/>
      <c r="F133" s="5"/>
      <c r="G133" s="5"/>
      <c r="H133" s="5"/>
      <c r="I133" s="72">
        <f>I62</f>
        <v>1558.3500000000004</v>
      </c>
    </row>
    <row r="134" spans="1:9" ht="15.75" customHeight="1" x14ac:dyDescent="0.3">
      <c r="A134" s="34" t="s">
        <v>40</v>
      </c>
      <c r="B134" s="5" t="str">
        <f>A66</f>
        <v>MÓDULO 3 – PROVISÃO PARA RESCISÃO</v>
      </c>
      <c r="C134" s="5"/>
      <c r="D134" s="5"/>
      <c r="E134" s="5"/>
      <c r="F134" s="5"/>
      <c r="G134" s="5"/>
      <c r="H134" s="5"/>
      <c r="I134" s="72">
        <f>I73</f>
        <v>210.34</v>
      </c>
    </row>
    <row r="135" spans="1:9" ht="15.75" customHeight="1" x14ac:dyDescent="0.3">
      <c r="A135" s="34" t="s">
        <v>43</v>
      </c>
      <c r="B135" s="5" t="str">
        <f>A78</f>
        <v>MÓDULO 4 – CUSTO DE REPOSIÇÃO DO PROFISSIONAL AUSENTE</v>
      </c>
      <c r="C135" s="5"/>
      <c r="D135" s="5"/>
      <c r="E135" s="5"/>
      <c r="F135" s="5"/>
      <c r="G135" s="5"/>
      <c r="H135" s="5"/>
      <c r="I135" s="72">
        <f>I96</f>
        <v>31.660000000000004</v>
      </c>
    </row>
    <row r="136" spans="1:9" ht="15.75" customHeight="1" x14ac:dyDescent="0.3">
      <c r="A136" s="34" t="s">
        <v>67</v>
      </c>
      <c r="B136" s="5" t="str">
        <f>A98</f>
        <v>MÓDULO 5 – INSUMOS DIVERSOS</v>
      </c>
      <c r="C136" s="5"/>
      <c r="D136" s="5"/>
      <c r="E136" s="5"/>
      <c r="F136" s="5"/>
      <c r="G136" s="5"/>
      <c r="H136" s="5"/>
      <c r="I136" s="72">
        <f>I104</f>
        <v>61.678888888888892</v>
      </c>
    </row>
    <row r="137" spans="1:9" ht="15.75" customHeight="1" x14ac:dyDescent="0.3">
      <c r="A137" s="6" t="s">
        <v>171</v>
      </c>
      <c r="B137" s="6"/>
      <c r="C137" s="6"/>
      <c r="D137" s="6"/>
      <c r="E137" s="6"/>
      <c r="F137" s="6"/>
      <c r="G137" s="6"/>
      <c r="H137" s="6"/>
      <c r="I137" s="45">
        <f>SUM(I132:I136)</f>
        <v>3291.4188888888898</v>
      </c>
    </row>
    <row r="138" spans="1:9" ht="15.75" customHeight="1" x14ac:dyDescent="0.3">
      <c r="A138" s="34" t="s">
        <v>69</v>
      </c>
      <c r="B138" s="5" t="str">
        <f>A111</f>
        <v>MÓDULO 6 – CUSTOS INDIRETOS, TRIBUTOS E LUCRO</v>
      </c>
      <c r="C138" s="5"/>
      <c r="D138" s="5"/>
      <c r="E138" s="5"/>
      <c r="F138" s="5"/>
      <c r="G138" s="5"/>
      <c r="H138" s="5"/>
      <c r="I138" s="72">
        <f>I119</f>
        <v>1141.92</v>
      </c>
    </row>
    <row r="139" spans="1:9" ht="15.75" customHeight="1" x14ac:dyDescent="0.3">
      <c r="A139" s="6" t="s">
        <v>172</v>
      </c>
      <c r="B139" s="6"/>
      <c r="C139" s="6"/>
      <c r="D139" s="6"/>
      <c r="E139" s="6"/>
      <c r="F139" s="6"/>
      <c r="G139" s="6"/>
      <c r="H139" s="6"/>
      <c r="I139" s="45">
        <f>SUM(I137:I138)</f>
        <v>4433.3388888888894</v>
      </c>
    </row>
    <row r="140" spans="1:9" ht="15.75" customHeight="1" x14ac:dyDescent="0.3"/>
    <row r="141" spans="1:9" ht="15.75" customHeight="1" x14ac:dyDescent="0.3"/>
    <row r="142" spans="1:9" ht="15.75" customHeight="1" x14ac:dyDescent="0.3"/>
    <row r="143" spans="1:9" ht="15.75" customHeight="1" x14ac:dyDescent="0.3"/>
    <row r="144" spans="1:9"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sheetData>
  <mergeCells count="144">
    <mergeCell ref="B135:H135"/>
    <mergeCell ref="B136:H136"/>
    <mergeCell ref="A137:H137"/>
    <mergeCell ref="B138:H138"/>
    <mergeCell ref="A139:H139"/>
    <mergeCell ref="B122:G122"/>
    <mergeCell ref="B124:G124"/>
    <mergeCell ref="B126:G126"/>
    <mergeCell ref="B128:G128"/>
    <mergeCell ref="A130:I130"/>
    <mergeCell ref="A131:H131"/>
    <mergeCell ref="B132:H132"/>
    <mergeCell ref="B133:H133"/>
    <mergeCell ref="B134:H134"/>
    <mergeCell ref="B113:G113"/>
    <mergeCell ref="B114:G114"/>
    <mergeCell ref="B115:G115"/>
    <mergeCell ref="B116:G116"/>
    <mergeCell ref="B117:G117"/>
    <mergeCell ref="B118:G118"/>
    <mergeCell ref="A119:G119"/>
    <mergeCell ref="B120:I120"/>
    <mergeCell ref="B121:G121"/>
    <mergeCell ref="A105:F110"/>
    <mergeCell ref="G105:H105"/>
    <mergeCell ref="G106:H106"/>
    <mergeCell ref="G107:H107"/>
    <mergeCell ref="G108:H108"/>
    <mergeCell ref="G109:H109"/>
    <mergeCell ref="G110:H110"/>
    <mergeCell ref="A111:I111"/>
    <mergeCell ref="B112:G112"/>
    <mergeCell ref="A96:H96"/>
    <mergeCell ref="A97:I97"/>
    <mergeCell ref="A98:I98"/>
    <mergeCell ref="B99:G99"/>
    <mergeCell ref="B100:G100"/>
    <mergeCell ref="B101:G101"/>
    <mergeCell ref="B102:G102"/>
    <mergeCell ref="B103:G103"/>
    <mergeCell ref="A104:G104"/>
    <mergeCell ref="A87:I87"/>
    <mergeCell ref="A88:G88"/>
    <mergeCell ref="B89:G89"/>
    <mergeCell ref="A90:G90"/>
    <mergeCell ref="A91:I91"/>
    <mergeCell ref="A92:I92"/>
    <mergeCell ref="A93:H93"/>
    <mergeCell ref="B94:H94"/>
    <mergeCell ref="B95:H95"/>
    <mergeCell ref="A78:I78"/>
    <mergeCell ref="A79:G79"/>
    <mergeCell ref="B80:G80"/>
    <mergeCell ref="B81:G81"/>
    <mergeCell ref="B82:G82"/>
    <mergeCell ref="B83:G83"/>
    <mergeCell ref="B84:G84"/>
    <mergeCell ref="B85:G85"/>
    <mergeCell ref="A86:G86"/>
    <mergeCell ref="A66:I66"/>
    <mergeCell ref="B67:G67"/>
    <mergeCell ref="B68:G68"/>
    <mergeCell ref="B69:G69"/>
    <mergeCell ref="B70:G70"/>
    <mergeCell ref="B71:G71"/>
    <mergeCell ref="B72:G72"/>
    <mergeCell ref="A73:G73"/>
    <mergeCell ref="A74:F77"/>
    <mergeCell ref="G74:H74"/>
    <mergeCell ref="G75:H75"/>
    <mergeCell ref="G76:H76"/>
    <mergeCell ref="G77:H77"/>
    <mergeCell ref="A58:H58"/>
    <mergeCell ref="B59:H59"/>
    <mergeCell ref="B60:H60"/>
    <mergeCell ref="B61:H61"/>
    <mergeCell ref="A62:H62"/>
    <mergeCell ref="A63:F65"/>
    <mergeCell ref="G63:H63"/>
    <mergeCell ref="G64:H64"/>
    <mergeCell ref="G65:H65"/>
    <mergeCell ref="A49:I49"/>
    <mergeCell ref="A50:G50"/>
    <mergeCell ref="B51:G51"/>
    <mergeCell ref="B52:G52"/>
    <mergeCell ref="B53:G53"/>
    <mergeCell ref="B54:G54"/>
    <mergeCell ref="A55:H55"/>
    <mergeCell ref="A56:I56"/>
    <mergeCell ref="A57:I57"/>
    <mergeCell ref="B40:G40"/>
    <mergeCell ref="B41:G41"/>
    <mergeCell ref="B42:G42"/>
    <mergeCell ref="B43:G43"/>
    <mergeCell ref="B44:G44"/>
    <mergeCell ref="B45:G45"/>
    <mergeCell ref="B46:G46"/>
    <mergeCell ref="B47:G47"/>
    <mergeCell ref="A48:G48"/>
    <mergeCell ref="A32:G32"/>
    <mergeCell ref="B33:G33"/>
    <mergeCell ref="B34:G34"/>
    <mergeCell ref="A35:G35"/>
    <mergeCell ref="A36:F38"/>
    <mergeCell ref="G36:H36"/>
    <mergeCell ref="G37:H37"/>
    <mergeCell ref="G38:H38"/>
    <mergeCell ref="A39:G39"/>
    <mergeCell ref="B23:G23"/>
    <mergeCell ref="B24:G24"/>
    <mergeCell ref="B25:G25"/>
    <mergeCell ref="B26:G26"/>
    <mergeCell ref="B27:G27"/>
    <mergeCell ref="B28:G28"/>
    <mergeCell ref="A29:H29"/>
    <mergeCell ref="A30:I30"/>
    <mergeCell ref="A31:I31"/>
    <mergeCell ref="A14:I14"/>
    <mergeCell ref="B15:H15"/>
    <mergeCell ref="B16:H16"/>
    <mergeCell ref="B17:H17"/>
    <mergeCell ref="B18:H18"/>
    <mergeCell ref="B19:H19"/>
    <mergeCell ref="A20:I20"/>
    <mergeCell ref="A21:I21"/>
    <mergeCell ref="B22:G22"/>
    <mergeCell ref="B9:H9"/>
    <mergeCell ref="A10:I10"/>
    <mergeCell ref="A11:I11"/>
    <mergeCell ref="A12:B12"/>
    <mergeCell ref="C12:D12"/>
    <mergeCell ref="E12:I12"/>
    <mergeCell ref="A13:B13"/>
    <mergeCell ref="C13:D13"/>
    <mergeCell ref="E13:I13"/>
    <mergeCell ref="A1:I1"/>
    <mergeCell ref="A2:I2"/>
    <mergeCell ref="A3:G3"/>
    <mergeCell ref="H3:I3"/>
    <mergeCell ref="A4:I4"/>
    <mergeCell ref="A5:I5"/>
    <mergeCell ref="B6:H6"/>
    <mergeCell ref="B7:H7"/>
    <mergeCell ref="B8:H8"/>
  </mergeCells>
  <pageMargins left="0.31527777777777799" right="0.31527777777777799" top="0.31527777777777799" bottom="0.31527777777777799" header="0.511811023622047" footer="0.511811023622047"/>
  <pageSetup paperSize="9" scale="73"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334</TotalTime>
  <Application>Microsoft Excel</Application>
  <DocSecurity>0</DocSecurity>
  <ScaleCrop>false</ScaleCrop>
  <HeadingPairs>
    <vt:vector size="4" baseType="variant">
      <vt:variant>
        <vt:lpstr>Planilhas</vt:lpstr>
      </vt:variant>
      <vt:variant>
        <vt:i4>13</vt:i4>
      </vt:variant>
      <vt:variant>
        <vt:lpstr>Intervalos Nomeados</vt:lpstr>
      </vt:variant>
      <vt:variant>
        <vt:i4>4</vt:i4>
      </vt:variant>
    </vt:vector>
  </HeadingPairs>
  <TitlesOfParts>
    <vt:vector size="17" baseType="lpstr">
      <vt:lpstr>QUADRO RESUMO</vt:lpstr>
      <vt:lpstr>ELETRICISTA 44H</vt:lpstr>
      <vt:lpstr>MARCENEIRO 44H</vt:lpstr>
      <vt:lpstr>BOMBEIRO HIDRÁULICO 44H</vt:lpstr>
      <vt:lpstr>OPERADOR MICRO 44H</vt:lpstr>
      <vt:lpstr>AGENTE DE PORTARIA 44H</vt:lpstr>
      <vt:lpstr>COPEIRO 44H</vt:lpstr>
      <vt:lpstr>ATENDENTE 44H</vt:lpstr>
      <vt:lpstr>CONTÍNUO 44H</vt:lpstr>
      <vt:lpstr>RECEPCIONISTA 44H</vt:lpstr>
      <vt:lpstr>EPIS</vt:lpstr>
      <vt:lpstr>FERRAMENTAS E EQUIPAMENTOS</vt:lpstr>
      <vt:lpstr>UNIFORMES</vt:lpstr>
      <vt:lpstr>EPIS!Area_de_impressao</vt:lpstr>
      <vt:lpstr>'FERRAMENTAS E EQUIPAMENTOS'!Area_de_impressao</vt:lpstr>
      <vt:lpstr>EPIS!Print_Area_0</vt:lpstr>
      <vt:lpstr>'FERRAMENTAS E EQUIPAMENTOS'!Print_Area_0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Valéria Pires</cp:lastModifiedBy>
  <cp:revision>44</cp:revision>
  <cp:lastPrinted>2025-03-21T17:44:22Z</cp:lastPrinted>
  <dcterms:created xsi:type="dcterms:W3CDTF">2023-05-30T10:38:00Z</dcterms:created>
  <dcterms:modified xsi:type="dcterms:W3CDTF">2025-03-21T17:49:16Z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0E0CAC84A6E047F1AE0E82E6EBC78D87</vt:lpwstr>
  </property>
  <property fmtid="{D5CDD505-2E9C-101B-9397-08002B2CF9AE}" pid="3" name="KSOProductBuildVer">
    <vt:lpwstr>1046-12.2.0.13431</vt:lpwstr>
  </property>
</Properties>
</file>